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430"/>
  <workbookPr defaultThemeVersion="124226"/>
  <mc:AlternateContent xmlns:mc="http://schemas.openxmlformats.org/markup-compatibility/2006">
    <mc:Choice Requires="x15">
      <x15ac:absPath xmlns:x15ac="http://schemas.microsoft.com/office/spreadsheetml/2010/11/ac" url="D:\Users\一仁\OneDrive - 海原\ドキュメント\20200223BRM223広島600㎞広島5海道\キューシート\"/>
    </mc:Choice>
  </mc:AlternateContent>
  <xr:revisionPtr revIDLastSave="1" documentId="11_5E7E0BE927A9B5EB9E1875A147808450D4A0A1F0" xr6:coauthVersionLast="45" xr6:coauthVersionMax="45" xr10:uidLastSave="{9DF4AC0B-2A31-4194-971E-4D5FAA0C07F3}"/>
  <bookViews>
    <workbookView xWindow="28680" yWindow="3435" windowWidth="25440" windowHeight="15990" xr2:uid="{00000000-000D-0000-FFFF-FFFF00000000}"/>
  </bookViews>
  <sheets>
    <sheet name="平和橋南詰_交差点･スタートVer" sheetId="4" r:id="rId1"/>
  </sheets>
  <definedNames>
    <definedName name="_xlnm.Print_Area" localSheetId="0">平和橋南詰_交差点･スタートVer!$B$1:$K$265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23" i="4" l="1"/>
  <c r="D222" i="4"/>
  <c r="D221" i="4"/>
  <c r="D220" i="4"/>
  <c r="D219" i="4"/>
  <c r="C220" i="4" s="1"/>
  <c r="D218" i="4"/>
  <c r="D217" i="4"/>
  <c r="C217" i="4" s="1"/>
  <c r="D216" i="4"/>
  <c r="D215" i="4"/>
  <c r="D214" i="4"/>
  <c r="C215" i="4" s="1"/>
  <c r="D213" i="4"/>
  <c r="C213" i="4" s="1"/>
  <c r="D212" i="4"/>
  <c r="D211" i="4"/>
  <c r="D210" i="4"/>
  <c r="D209" i="4"/>
  <c r="C209" i="4" s="1"/>
  <c r="D208" i="4"/>
  <c r="D207" i="4"/>
  <c r="D206" i="4"/>
  <c r="D205" i="4"/>
  <c r="C205" i="4" s="1"/>
  <c r="D204" i="4"/>
  <c r="D203" i="4"/>
  <c r="D202" i="4"/>
  <c r="C203" i="4" s="1"/>
  <c r="D201" i="4"/>
  <c r="C202" i="4" s="1"/>
  <c r="D200" i="4"/>
  <c r="D199" i="4"/>
  <c r="D198" i="4"/>
  <c r="D197" i="4"/>
  <c r="C197" i="4" s="1"/>
  <c r="D196" i="4"/>
  <c r="D195" i="4"/>
  <c r="D194" i="4"/>
  <c r="D193" i="4"/>
  <c r="C194" i="4" s="1"/>
  <c r="D192" i="4"/>
  <c r="D191" i="4"/>
  <c r="D190" i="4"/>
  <c r="C191" i="4" s="1"/>
  <c r="D189" i="4"/>
  <c r="D188" i="4"/>
  <c r="D187" i="4"/>
  <c r="D186" i="4"/>
  <c r="D185" i="4"/>
  <c r="C185" i="4" s="1"/>
  <c r="D184" i="4"/>
  <c r="D183" i="4"/>
  <c r="C183" i="4" s="1"/>
  <c r="D182" i="4"/>
  <c r="D181" i="4"/>
  <c r="C182" i="4" s="1"/>
  <c r="D180" i="4"/>
  <c r="D179" i="4"/>
  <c r="D178" i="4"/>
  <c r="D177" i="4"/>
  <c r="D176" i="4"/>
  <c r="D175" i="4"/>
  <c r="D174" i="4"/>
  <c r="D173" i="4"/>
  <c r="C173" i="4" s="1"/>
  <c r="D172" i="4"/>
  <c r="D171" i="4"/>
  <c r="C171" i="4" s="1"/>
  <c r="D170" i="4"/>
  <c r="D169" i="4"/>
  <c r="C169" i="4" s="1"/>
  <c r="D168" i="4"/>
  <c r="D167" i="4"/>
  <c r="D166" i="4"/>
  <c r="C167" i="4" s="1"/>
  <c r="D165" i="4"/>
  <c r="C165" i="4" s="1"/>
  <c r="D164" i="4"/>
  <c r="D163" i="4"/>
  <c r="D162" i="4"/>
  <c r="D161" i="4"/>
  <c r="D160" i="4"/>
  <c r="D159" i="4"/>
  <c r="C160" i="4" s="1"/>
  <c r="D158" i="4"/>
  <c r="D157" i="4"/>
  <c r="C223" i="4"/>
  <c r="C222" i="4"/>
  <c r="C221" i="4"/>
  <c r="C219" i="4"/>
  <c r="C216" i="4"/>
  <c r="C212" i="4"/>
  <c r="C210" i="4"/>
  <c r="C208" i="4"/>
  <c r="C207" i="4"/>
  <c r="C204" i="4"/>
  <c r="C201" i="4"/>
  <c r="C200" i="4"/>
  <c r="C192" i="4"/>
  <c r="C187" i="4"/>
  <c r="C186" i="4"/>
  <c r="C181" i="4"/>
  <c r="C175" i="4"/>
  <c r="C174" i="4"/>
  <c r="C172" i="4"/>
  <c r="C170" i="4"/>
  <c r="C164" i="4"/>
  <c r="C163"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77" i="4" l="1"/>
  <c r="C188" i="4"/>
  <c r="C179" i="4"/>
  <c r="C180" i="4"/>
  <c r="C178" i="4"/>
  <c r="C158" i="4"/>
  <c r="C195" i="4"/>
  <c r="C206" i="4"/>
  <c r="C190" i="4"/>
  <c r="C196" i="4"/>
  <c r="C193" i="4"/>
  <c r="C214" i="4"/>
  <c r="C162" i="4"/>
  <c r="C198" i="4"/>
  <c r="C218" i="4"/>
  <c r="C199" i="4"/>
  <c r="C189" i="4"/>
  <c r="C184" i="4"/>
  <c r="C176" i="4"/>
  <c r="C168" i="4"/>
  <c r="C166" i="4"/>
  <c r="C161" i="4"/>
  <c r="C159" i="4"/>
  <c r="C211" i="4"/>
</calcChain>
</file>

<file path=xl/sharedStrings.xml><?xml version="1.0" encoding="utf-8"?>
<sst xmlns="http://schemas.openxmlformats.org/spreadsheetml/2006/main" count="1135" uniqueCount="383">
  <si>
    <t>NO</t>
  </si>
  <si>
    <t>区間距離</t>
  </si>
  <si>
    <t>積算距離</t>
  </si>
  <si>
    <t>通過点</t>
  </si>
  <si>
    <t>進路</t>
  </si>
  <si>
    <t>次のルート</t>
    <rPh sb="0" eb="1">
      <t>ツギ</t>
    </rPh>
    <phoneticPr fontId="1"/>
  </si>
  <si>
    <t>情報・その他</t>
  </si>
  <si>
    <t>スタート</t>
  </si>
  <si>
    <t>市道</t>
    <rPh sb="0" eb="2">
      <t>シドウ</t>
    </rPh>
    <phoneticPr fontId="1"/>
  </si>
  <si>
    <t>左側</t>
    <rPh sb="0" eb="2">
      <t>ヒダリガワ</t>
    </rPh>
    <phoneticPr fontId="1"/>
  </si>
  <si>
    <t>右方向</t>
    <rPh sb="0" eb="1">
      <t>ミギ</t>
    </rPh>
    <rPh sb="1" eb="3">
      <t>ホウコウ</t>
    </rPh>
    <phoneticPr fontId="1"/>
  </si>
  <si>
    <t>6時00分のスタートに遅れる場合はスタート時間までに必ず掲示板等へ連絡を入れて下さい。連絡が無い場合についてはCLOSE時間を待たずにスタッフは解散します。</t>
    <rPh sb="1" eb="2">
      <t>ジ</t>
    </rPh>
    <rPh sb="4" eb="5">
      <t>フン</t>
    </rPh>
    <rPh sb="11" eb="12">
      <t>オク</t>
    </rPh>
    <rPh sb="14" eb="16">
      <t>バアイ</t>
    </rPh>
    <rPh sb="21" eb="23">
      <t>ジカン</t>
    </rPh>
    <rPh sb="26" eb="27">
      <t>カナラ</t>
    </rPh>
    <rPh sb="28" eb="31">
      <t>ケイジバン</t>
    </rPh>
    <rPh sb="31" eb="32">
      <t>トウ</t>
    </rPh>
    <rPh sb="33" eb="35">
      <t>レンラク</t>
    </rPh>
    <rPh sb="36" eb="37">
      <t>イ</t>
    </rPh>
    <rPh sb="39" eb="40">
      <t>クダ</t>
    </rPh>
    <rPh sb="43" eb="45">
      <t>レンラク</t>
    </rPh>
    <rPh sb="46" eb="47">
      <t>ナ</t>
    </rPh>
    <rPh sb="48" eb="50">
      <t>バアイ</t>
    </rPh>
    <rPh sb="60" eb="62">
      <t>ジカン</t>
    </rPh>
    <rPh sb="63" eb="64">
      <t>マ</t>
    </rPh>
    <rPh sb="72" eb="74">
      <t>カイサン</t>
    </rPh>
    <phoneticPr fontId="1"/>
  </si>
  <si>
    <t>球場前(西)</t>
    <rPh sb="0" eb="2">
      <t>キュウジョウ</t>
    </rPh>
    <rPh sb="2" eb="3">
      <t>マエ</t>
    </rPh>
    <rPh sb="4" eb="5">
      <t>ニシ</t>
    </rPh>
    <phoneticPr fontId="1"/>
  </si>
  <si>
    <t>左折</t>
    <rPh sb="0" eb="2">
      <t>サセツ</t>
    </rPh>
    <phoneticPr fontId="1"/>
  </si>
  <si>
    <t>┼字路</t>
    <rPh sb="1" eb="2">
      <t>ジ</t>
    </rPh>
    <rPh sb="2" eb="3">
      <t>ロ</t>
    </rPh>
    <phoneticPr fontId="1"/>
  </si>
  <si>
    <t>明神橋東詰</t>
    <rPh sb="0" eb="2">
      <t>ミョウジン</t>
    </rPh>
    <rPh sb="2" eb="3">
      <t>バシ</t>
    </rPh>
    <rPh sb="3" eb="5">
      <t>ヒガシツメ</t>
    </rPh>
    <phoneticPr fontId="1"/>
  </si>
  <si>
    <t>右折</t>
    <rPh sb="0" eb="2">
      <t>ウセツ</t>
    </rPh>
    <phoneticPr fontId="1"/>
  </si>
  <si>
    <t>南明神町１番</t>
    <rPh sb="0" eb="1">
      <t>ミナミ</t>
    </rPh>
    <rPh sb="1" eb="4">
      <t>ミョウジンチョウ</t>
    </rPh>
    <rPh sb="5" eb="6">
      <t>バン</t>
    </rPh>
    <phoneticPr fontId="1"/>
  </si>
  <si>
    <t>海田大橋入口</t>
    <rPh sb="0" eb="2">
      <t>カイタ</t>
    </rPh>
    <rPh sb="2" eb="4">
      <t>オオハシ</t>
    </rPh>
    <rPh sb="4" eb="6">
      <t>イリグチ</t>
    </rPh>
    <phoneticPr fontId="1"/>
  </si>
  <si>
    <t>細越</t>
    <rPh sb="0" eb="2">
      <t>ホソゴエ</t>
    </rPh>
    <phoneticPr fontId="1"/>
  </si>
  <si>
    <t>吉浦中町</t>
    <rPh sb="0" eb="2">
      <t>ヨシウラ</t>
    </rPh>
    <rPh sb="2" eb="4">
      <t>ナカマチ</t>
    </rPh>
    <phoneticPr fontId="1"/>
  </si>
  <si>
    <t>流通団地前</t>
    <rPh sb="0" eb="2">
      <t>リュウツウ</t>
    </rPh>
    <rPh sb="2" eb="4">
      <t>ダンチ</t>
    </rPh>
    <rPh sb="4" eb="5">
      <t>マエ</t>
    </rPh>
    <phoneticPr fontId="1"/>
  </si>
  <si>
    <t>直進</t>
    <rPh sb="0" eb="2">
      <t>チョクシン</t>
    </rPh>
    <phoneticPr fontId="1"/>
  </si>
  <si>
    <t>築地町</t>
    <rPh sb="0" eb="2">
      <t>ツキジ</t>
    </rPh>
    <rPh sb="2" eb="3">
      <t>マチ</t>
    </rPh>
    <phoneticPr fontId="1"/>
  </si>
  <si>
    <t>かもめ橋西詰</t>
    <rPh sb="3" eb="4">
      <t>ハシ</t>
    </rPh>
    <rPh sb="4" eb="5">
      <t>ニシ</t>
    </rPh>
    <rPh sb="5" eb="6">
      <t>ヅ</t>
    </rPh>
    <phoneticPr fontId="1"/>
  </si>
  <si>
    <t>二段階右折</t>
    <rPh sb="0" eb="3">
      <t>ニダンカイ</t>
    </rPh>
    <rPh sb="3" eb="5">
      <t>ウセツ</t>
    </rPh>
    <phoneticPr fontId="1"/>
  </si>
  <si>
    <t>右方向</t>
    <rPh sb="0" eb="3">
      <t>ミギホウコウ</t>
    </rPh>
    <phoneticPr fontId="1"/>
  </si>
  <si>
    <t>警固屋高架橋下</t>
    <rPh sb="0" eb="3">
      <t>ケゴヤ</t>
    </rPh>
    <rPh sb="3" eb="6">
      <t>コウカキョウ</t>
    </rPh>
    <rPh sb="6" eb="7">
      <t>シタ</t>
    </rPh>
    <phoneticPr fontId="1"/>
  </si>
  <si>
    <t>音戸大橋(南)</t>
    <rPh sb="0" eb="2">
      <t>オンド</t>
    </rPh>
    <rPh sb="2" eb="4">
      <t>オオハシ</t>
    </rPh>
    <rPh sb="5" eb="6">
      <t>ミナミ</t>
    </rPh>
    <phoneticPr fontId="1"/>
  </si>
  <si>
    <t>音戸大橋(北)</t>
    <rPh sb="0" eb="2">
      <t>オンド</t>
    </rPh>
    <rPh sb="2" eb="4">
      <t>オオハシ</t>
    </rPh>
    <rPh sb="5" eb="6">
      <t>キタ</t>
    </rPh>
    <phoneticPr fontId="1"/>
  </si>
  <si>
    <t>水産海洋技術センター入口</t>
    <rPh sb="0" eb="2">
      <t>スイサン</t>
    </rPh>
    <rPh sb="2" eb="4">
      <t>カイヨウ</t>
    </rPh>
    <rPh sb="4" eb="6">
      <t>ギジュツ</t>
    </rPh>
    <rPh sb="10" eb="12">
      <t>イリグチ</t>
    </rPh>
    <phoneticPr fontId="1"/>
  </si>
  <si>
    <t>右側</t>
    <rPh sb="0" eb="2">
      <t>ミギガワガワ</t>
    </rPh>
    <phoneticPr fontId="1"/>
  </si>
  <si>
    <t>【PC1】
ファミリーマート江田島江南店</t>
    <rPh sb="14" eb="17">
      <t>エタジマ</t>
    </rPh>
    <rPh sb="17" eb="19">
      <t>エナン</t>
    </rPh>
    <rPh sb="19" eb="20">
      <t>テン</t>
    </rPh>
    <phoneticPr fontId="1"/>
  </si>
  <si>
    <t>(左折後)右側に公園あり</t>
    <rPh sb="1" eb="3">
      <t>サセツ</t>
    </rPh>
    <rPh sb="3" eb="4">
      <t>ゴ</t>
    </rPh>
    <rPh sb="5" eb="7">
      <t>ミギガワ</t>
    </rPh>
    <rPh sb="8" eb="10">
      <t>コウエン</t>
    </rPh>
    <phoneticPr fontId="1"/>
  </si>
  <si>
    <t>早瀬大橋東口</t>
    <rPh sb="0" eb="2">
      <t>ハヤセ</t>
    </rPh>
    <rPh sb="2" eb="4">
      <t>オオハシ</t>
    </rPh>
    <rPh sb="4" eb="6">
      <t>ヒガシグチ</t>
    </rPh>
    <phoneticPr fontId="1"/>
  </si>
  <si>
    <t>大君</t>
    <rPh sb="0" eb="2">
      <t>オオキミ</t>
    </rPh>
    <phoneticPr fontId="1"/>
  </si>
  <si>
    <t>┤字路</t>
    <rPh sb="1" eb="2">
      <t>ジ</t>
    </rPh>
    <rPh sb="2" eb="3">
      <t>ロ</t>
    </rPh>
    <phoneticPr fontId="1"/>
  </si>
  <si>
    <t>├字路</t>
    <rPh sb="1" eb="3">
      <t>ジロ</t>
    </rPh>
    <phoneticPr fontId="1"/>
  </si>
  <si>
    <t>┬字路</t>
    <rPh sb="1" eb="3">
      <t>ジロ</t>
    </rPh>
    <phoneticPr fontId="1"/>
  </si>
  <si>
    <t>江南</t>
    <rPh sb="0" eb="2">
      <t>エナン</t>
    </rPh>
    <phoneticPr fontId="1"/>
  </si>
  <si>
    <t>市道→R487</t>
    <rPh sb="0" eb="2">
      <t>シドウ</t>
    </rPh>
    <phoneticPr fontId="1"/>
  </si>
  <si>
    <t>柿浦</t>
    <rPh sb="0" eb="1">
      <t>カキ</t>
    </rPh>
    <rPh sb="1" eb="2">
      <t>ウラ</t>
    </rPh>
    <phoneticPr fontId="1"/>
  </si>
  <si>
    <t>┼字路</t>
  </si>
  <si>
    <t>変形┼字路</t>
    <rPh sb="0" eb="2">
      <t>ヘンケイ</t>
    </rPh>
    <rPh sb="3" eb="4">
      <t>ジ</t>
    </rPh>
    <rPh sb="4" eb="5">
      <t>ロ</t>
    </rPh>
    <phoneticPr fontId="1"/>
  </si>
  <si>
    <t>渡子</t>
    <rPh sb="0" eb="1">
      <t>ワタ</t>
    </rPh>
    <rPh sb="1" eb="2">
      <t>コ</t>
    </rPh>
    <phoneticPr fontId="1"/>
  </si>
  <si>
    <t>K66→市道</t>
    <rPh sb="4" eb="6">
      <t>シドウ</t>
    </rPh>
    <phoneticPr fontId="1"/>
  </si>
  <si>
    <t>Y字路</t>
    <rPh sb="1" eb="3">
      <t>ジロ</t>
    </rPh>
    <phoneticPr fontId="1"/>
  </si>
  <si>
    <t>左方向</t>
    <rPh sb="0" eb="1">
      <t>ヒダリ</t>
    </rPh>
    <rPh sb="1" eb="3">
      <t>ホウコウ</t>
    </rPh>
    <phoneticPr fontId="1"/>
  </si>
  <si>
    <t>世上口</t>
    <rPh sb="0" eb="1">
      <t>ヨ</t>
    </rPh>
    <rPh sb="1" eb="2">
      <t>ウエ</t>
    </rPh>
    <rPh sb="2" eb="3">
      <t>クチ</t>
    </rPh>
    <phoneticPr fontId="1"/>
  </si>
  <si>
    <t>呉高専前</t>
    <rPh sb="0" eb="3">
      <t>クレコウセン</t>
    </rPh>
    <rPh sb="3" eb="4">
      <t>マエ</t>
    </rPh>
    <phoneticPr fontId="1"/>
  </si>
  <si>
    <t>虹村工業団地入口</t>
    <rPh sb="0" eb="2">
      <t>ニジムラ</t>
    </rPh>
    <rPh sb="2" eb="4">
      <t>コウギョウ</t>
    </rPh>
    <rPh sb="4" eb="8">
      <t>ダンチイリグチ</t>
    </rPh>
    <phoneticPr fontId="1"/>
  </si>
  <si>
    <t>広支所前</t>
    <rPh sb="0" eb="1">
      <t>ヒロ</t>
    </rPh>
    <rPh sb="1" eb="3">
      <t>シショ</t>
    </rPh>
    <rPh sb="3" eb="4">
      <t>マエ</t>
    </rPh>
    <phoneticPr fontId="1"/>
  </si>
  <si>
    <t>買い物をしてレシートを貰う⇒ブルベカードにレシートの打刻時刻を記載する。</t>
    <rPh sb="0" eb="1">
      <t>カ</t>
    </rPh>
    <rPh sb="2" eb="3">
      <t>モノ</t>
    </rPh>
    <rPh sb="11" eb="12">
      <t>モラ</t>
    </rPh>
    <rPh sb="26" eb="28">
      <t>ダコク</t>
    </rPh>
    <rPh sb="28" eb="30">
      <t>ジコク</t>
    </rPh>
    <rPh sb="31" eb="33">
      <t>キサイ</t>
    </rPh>
    <phoneticPr fontId="1"/>
  </si>
  <si>
    <t>安芸灘大橋入口</t>
    <rPh sb="0" eb="5">
      <t>アキナダオオハシ</t>
    </rPh>
    <rPh sb="5" eb="7">
      <t>イリグチ</t>
    </rPh>
    <phoneticPr fontId="1"/>
  </si>
  <si>
    <t>安芸灘大橋→K74</t>
    <rPh sb="0" eb="5">
      <t>アキナダオオハシ</t>
    </rPh>
    <phoneticPr fontId="1"/>
  </si>
  <si>
    <t>右側</t>
    <rPh sb="0" eb="2">
      <t>ミギガワ</t>
    </rPh>
    <phoneticPr fontId="1"/>
  </si>
  <si>
    <t>道路標識に従って一旦停止(左側から来る車両に注意)</t>
    <rPh sb="0" eb="2">
      <t>ドウロ</t>
    </rPh>
    <rPh sb="2" eb="4">
      <t>ヒョウシキ</t>
    </rPh>
    <rPh sb="5" eb="6">
      <t>シタガ</t>
    </rPh>
    <rPh sb="8" eb="10">
      <t>イッタン</t>
    </rPh>
    <rPh sb="10" eb="12">
      <t>テイシ</t>
    </rPh>
    <rPh sb="13" eb="15">
      <t>ヒダリガワ</t>
    </rPh>
    <rPh sb="17" eb="18">
      <t>ク</t>
    </rPh>
    <rPh sb="19" eb="21">
      <t>シャリョウ</t>
    </rPh>
    <rPh sb="22" eb="24">
      <t>チュウイ</t>
    </rPh>
    <phoneticPr fontId="1"/>
  </si>
  <si>
    <t>変形┼字路</t>
    <rPh sb="0" eb="2">
      <t>ヘンケイ</t>
    </rPh>
    <phoneticPr fontId="1"/>
  </si>
  <si>
    <t>地方総監部前</t>
    <rPh sb="0" eb="2">
      <t>チホウ</t>
    </rPh>
    <rPh sb="2" eb="5">
      <t>ソウカンブ</t>
    </rPh>
    <rPh sb="5" eb="6">
      <t>マエ</t>
    </rPh>
    <phoneticPr fontId="1"/>
  </si>
  <si>
    <t>音戸方面へ</t>
    <rPh sb="0" eb="2">
      <t>オンド</t>
    </rPh>
    <rPh sb="2" eb="4">
      <t>ホウメン</t>
    </rPh>
    <phoneticPr fontId="1"/>
  </si>
  <si>
    <t>子規句碑前</t>
    <rPh sb="0" eb="2">
      <t>シキ</t>
    </rPh>
    <rPh sb="2" eb="3">
      <t>ク</t>
    </rPh>
    <rPh sb="3" eb="4">
      <t>ヒ</t>
    </rPh>
    <rPh sb="4" eb="5">
      <t>マエ</t>
    </rPh>
    <phoneticPr fontId="1"/>
  </si>
  <si>
    <t>阿賀･音戸大橋方面へ</t>
    <rPh sb="0" eb="2">
      <t>アガ</t>
    </rPh>
    <rPh sb="3" eb="5">
      <t>オンド</t>
    </rPh>
    <rPh sb="5" eb="7">
      <t>オオハシ</t>
    </rPh>
    <rPh sb="7" eb="9">
      <t>ホウメン</t>
    </rPh>
    <phoneticPr fontId="1"/>
  </si>
  <si>
    <t>倉橋方面へ</t>
    <rPh sb="0" eb="2">
      <t>クラハシ</t>
    </rPh>
    <rPh sb="2" eb="4">
      <t>ホウメン</t>
    </rPh>
    <phoneticPr fontId="1"/>
  </si>
  <si>
    <t>右折</t>
  </si>
  <si>
    <t>市道</t>
    <rPh sb="0" eb="2">
      <t>シドウ</t>
    </rPh>
    <phoneticPr fontId="8"/>
  </si>
  <si>
    <t>左折</t>
  </si>
  <si>
    <t>R185</t>
  </si>
  <si>
    <t>K74</t>
  </si>
  <si>
    <t>直進</t>
  </si>
  <si>
    <t>安浦バイパス東口</t>
    <rPh sb="0" eb="2">
      <t>ヤスウラ</t>
    </rPh>
    <rPh sb="6" eb="8">
      <t>ヒガシグチ</t>
    </rPh>
    <phoneticPr fontId="8"/>
  </si>
  <si>
    <t>新港橋東詰</t>
    <rPh sb="0" eb="2">
      <t>シンミナト</t>
    </rPh>
    <rPh sb="2" eb="3">
      <t>バシ</t>
    </rPh>
    <rPh sb="3" eb="4">
      <t>ヒガシ</t>
    </rPh>
    <rPh sb="4" eb="5">
      <t>ヅメ</t>
    </rPh>
    <phoneticPr fontId="8"/>
  </si>
  <si>
    <t>和田</t>
    <rPh sb="0" eb="2">
      <t>ワダ</t>
    </rPh>
    <phoneticPr fontId="8"/>
  </si>
  <si>
    <t>楠木通り</t>
    <rPh sb="0" eb="2">
      <t>クスノキ</t>
    </rPh>
    <rPh sb="2" eb="3">
      <t>ドオリ</t>
    </rPh>
    <phoneticPr fontId="8"/>
  </si>
  <si>
    <t>法務局三原出張所前</t>
    <rPh sb="0" eb="3">
      <t>ホウムキョク</t>
    </rPh>
    <rPh sb="3" eb="5">
      <t>ミハラ</t>
    </rPh>
    <rPh sb="5" eb="7">
      <t>シュッチョウ</t>
    </rPh>
    <rPh sb="7" eb="8">
      <t>ショ</t>
    </rPh>
    <rPh sb="8" eb="9">
      <t>マエ</t>
    </rPh>
    <phoneticPr fontId="8"/>
  </si>
  <si>
    <t>帝人通り</t>
    <rPh sb="0" eb="2">
      <t>テイジン</t>
    </rPh>
    <rPh sb="2" eb="3">
      <t>ドオ</t>
    </rPh>
    <phoneticPr fontId="8"/>
  </si>
  <si>
    <t>新浜（中）</t>
    <rPh sb="0" eb="2">
      <t>ニイハマ</t>
    </rPh>
    <rPh sb="3" eb="4">
      <t>ナカ</t>
    </rPh>
    <phoneticPr fontId="8"/>
  </si>
  <si>
    <t>尾道大橋入口</t>
    <rPh sb="0" eb="2">
      <t>オノミチ</t>
    </rPh>
    <rPh sb="2" eb="4">
      <t>オオハシ</t>
    </rPh>
    <rPh sb="4" eb="6">
      <t>イリグチ</t>
    </rPh>
    <phoneticPr fontId="8"/>
  </si>
  <si>
    <t>R317</t>
  </si>
  <si>
    <t>二番潟</t>
    <rPh sb="0" eb="2">
      <t>ニバン</t>
    </rPh>
    <rPh sb="2" eb="3">
      <t>ガタ</t>
    </rPh>
    <phoneticPr fontId="8"/>
  </si>
  <si>
    <t>K377</t>
  </si>
  <si>
    <t>Cycle Track</t>
  </si>
  <si>
    <t>K366</t>
  </si>
  <si>
    <t>重井東西橋</t>
    <rPh sb="0" eb="2">
      <t>シゲイ</t>
    </rPh>
    <rPh sb="2" eb="4">
      <t>トウザイ</t>
    </rPh>
    <rPh sb="4" eb="5">
      <t>バシ</t>
    </rPh>
    <phoneticPr fontId="8"/>
  </si>
  <si>
    <t>K367</t>
  </si>
  <si>
    <t>鬼岩</t>
    <rPh sb="0" eb="2">
      <t>オニイワ</t>
    </rPh>
    <phoneticPr fontId="8"/>
  </si>
  <si>
    <t>湊大橋</t>
    <rPh sb="0" eb="1">
      <t>ミナト</t>
    </rPh>
    <rPh sb="1" eb="3">
      <t>オオハシ</t>
    </rPh>
    <phoneticPr fontId="8"/>
  </si>
  <si>
    <t>K120</t>
  </si>
  <si>
    <t>K81</t>
  </si>
  <si>
    <t>K81→R317</t>
  </si>
  <si>
    <t>K161</t>
  </si>
  <si>
    <t>沖美･能美方面へ</t>
    <rPh sb="0" eb="2">
      <t>オキミ</t>
    </rPh>
    <rPh sb="3" eb="5">
      <t>ノウミ</t>
    </rPh>
    <rPh sb="5" eb="7">
      <t>ホウメン</t>
    </rPh>
    <phoneticPr fontId="1"/>
  </si>
  <si>
    <t>ブルーラインに沿って左折する</t>
    <rPh sb="7" eb="8">
      <t>ソ</t>
    </rPh>
    <rPh sb="10" eb="12">
      <t>サセツ</t>
    </rPh>
    <phoneticPr fontId="1"/>
  </si>
  <si>
    <t>【通過チェック②】
大矢トンネル</t>
    <rPh sb="1" eb="3">
      <t>ツウカ</t>
    </rPh>
    <rPh sb="10" eb="12">
      <t>オオヤ</t>
    </rPh>
    <phoneticPr fontId="1"/>
  </si>
  <si>
    <t>広域農道</t>
    <rPh sb="0" eb="2">
      <t>コウイキ</t>
    </rPh>
    <rPh sb="2" eb="4">
      <t>ノウドウ</t>
    </rPh>
    <phoneticPr fontId="1"/>
  </si>
  <si>
    <t>広域農道</t>
    <rPh sb="0" eb="4">
      <t>コウイキノウドウ</t>
    </rPh>
    <phoneticPr fontId="1"/>
  </si>
  <si>
    <t>安芸灘大橋入口</t>
    <rPh sb="0" eb="3">
      <t>アキナダ</t>
    </rPh>
    <rPh sb="3" eb="5">
      <t>オオハシ</t>
    </rPh>
    <rPh sb="5" eb="7">
      <t>イリグチ</t>
    </rPh>
    <phoneticPr fontId="1"/>
  </si>
  <si>
    <t>瀬戸田港前</t>
    <rPh sb="0" eb="3">
      <t>セトダ</t>
    </rPh>
    <rPh sb="3" eb="4">
      <t>コウ</t>
    </rPh>
    <rPh sb="4" eb="5">
      <t>マエ</t>
    </rPh>
    <phoneticPr fontId="1"/>
  </si>
  <si>
    <t>(右折後)左側に陸上自衛隊･海田駐屯地あり</t>
    <rPh sb="1" eb="3">
      <t>ウセツ</t>
    </rPh>
    <rPh sb="3" eb="4">
      <t>ゴ</t>
    </rPh>
    <rPh sb="5" eb="7">
      <t>ヒダリガワ</t>
    </rPh>
    <rPh sb="8" eb="13">
      <t>リクジョウジエイタイ</t>
    </rPh>
    <rPh sb="14" eb="16">
      <t>カイタ</t>
    </rPh>
    <rPh sb="16" eb="19">
      <t>チュウトンチ</t>
    </rPh>
    <phoneticPr fontId="1"/>
  </si>
  <si>
    <t>【通過チェック①】
セブンイレブン音戸畑店</t>
    <rPh sb="1" eb="3">
      <t>ツウカ</t>
    </rPh>
    <rPh sb="17" eb="19">
      <t>オンド</t>
    </rPh>
    <rPh sb="19" eb="21">
      <t>ハタテン</t>
    </rPh>
    <phoneticPr fontId="1"/>
  </si>
  <si>
    <t>【通過チェック③】
三高港フェリーターミナル</t>
    <rPh sb="1" eb="3">
      <t>ツウカ</t>
    </rPh>
    <rPh sb="10" eb="12">
      <t>ミタカ</t>
    </rPh>
    <rPh sb="12" eb="13">
      <t>ミナト</t>
    </rPh>
    <phoneticPr fontId="1"/>
  </si>
  <si>
    <t>【通過チェック④】
切串港フェリーターミナル</t>
    <rPh sb="1" eb="3">
      <t>ツウカ</t>
    </rPh>
    <rPh sb="10" eb="13">
      <t>キリクシミナト</t>
    </rPh>
    <phoneticPr fontId="1"/>
  </si>
  <si>
    <t>【通過チェック⑤】
岡村港フェリーターミナル</t>
    <rPh sb="1" eb="3">
      <t>ツウカ</t>
    </rPh>
    <rPh sb="10" eb="12">
      <t>オカムラ</t>
    </rPh>
    <rPh sb="12" eb="13">
      <t>コウ</t>
    </rPh>
    <phoneticPr fontId="1"/>
  </si>
  <si>
    <t>K164</t>
    <phoneticPr fontId="1"/>
  </si>
  <si>
    <t>K276</t>
    <phoneticPr fontId="1"/>
  </si>
  <si>
    <t>R31</t>
    <phoneticPr fontId="1"/>
  </si>
  <si>
    <t>R487</t>
    <phoneticPr fontId="1"/>
  </si>
  <si>
    <t>―</t>
    <phoneticPr fontId="1"/>
  </si>
  <si>
    <t>K36</t>
    <phoneticPr fontId="1"/>
  </si>
  <si>
    <t>K44</t>
    <phoneticPr fontId="1"/>
  </si>
  <si>
    <t>K297</t>
    <phoneticPr fontId="1"/>
  </si>
  <si>
    <t>K35</t>
    <phoneticPr fontId="1"/>
  </si>
  <si>
    <t>R185</t>
    <phoneticPr fontId="1"/>
  </si>
  <si>
    <t>K74</t>
    <phoneticPr fontId="1"/>
  </si>
  <si>
    <t>K355</t>
    <phoneticPr fontId="1"/>
  </si>
  <si>
    <t>K177</t>
    <phoneticPr fontId="1"/>
  </si>
  <si>
    <t>K356</t>
    <phoneticPr fontId="1"/>
  </si>
  <si>
    <t>K298</t>
    <phoneticPr fontId="1"/>
  </si>
  <si>
    <t>R2</t>
    <phoneticPr fontId="1"/>
  </si>
  <si>
    <t>呉市街地までの区間は交通量が非常に多い一方、路側帯の無い･舗装が荒れている場所が多々あるため転倒･接触事故等が起きないように注意して下さい。</t>
    <rPh sb="0" eb="1">
      <t>クレ</t>
    </rPh>
    <rPh sb="1" eb="4">
      <t>シガイチ</t>
    </rPh>
    <rPh sb="19" eb="21">
      <t>イッポウ</t>
    </rPh>
    <rPh sb="29" eb="31">
      <t>ホソウ</t>
    </rPh>
    <rPh sb="32" eb="33">
      <t>ア</t>
    </rPh>
    <rPh sb="37" eb="39">
      <t>バショ</t>
    </rPh>
    <rPh sb="40" eb="42">
      <t>タタ</t>
    </rPh>
    <rPh sb="46" eb="48">
      <t>テントウ</t>
    </rPh>
    <rPh sb="49" eb="51">
      <t>セッショク</t>
    </rPh>
    <rPh sb="51" eb="53">
      <t>ジコ</t>
    </rPh>
    <rPh sb="53" eb="54">
      <t>トウ</t>
    </rPh>
    <rPh sb="55" eb="56">
      <t>オ</t>
    </rPh>
    <rPh sb="62" eb="64">
      <t>チュウイ</t>
    </rPh>
    <rPh sb="66" eb="67">
      <t>クダ</t>
    </rPh>
    <phoneticPr fontId="1"/>
  </si>
  <si>
    <t>必ず二段階右折した上で海田警察署方面に進む。(スタート直後で団子状態での走行となるので)周囲の通行車両に支障を来さないよう配慮を。</t>
    <rPh sb="0" eb="1">
      <t>カナラ</t>
    </rPh>
    <rPh sb="2" eb="5">
      <t>ニダンカイ</t>
    </rPh>
    <rPh sb="5" eb="7">
      <t>ウセツ</t>
    </rPh>
    <rPh sb="9" eb="10">
      <t>ウエ</t>
    </rPh>
    <rPh sb="11" eb="16">
      <t>カイタケイサツショ</t>
    </rPh>
    <rPh sb="16" eb="18">
      <t>ホウメン</t>
    </rPh>
    <rPh sb="19" eb="20">
      <t>スス</t>
    </rPh>
    <rPh sb="27" eb="29">
      <t>チョクゴ</t>
    </rPh>
    <rPh sb="30" eb="32">
      <t>ダンゴ</t>
    </rPh>
    <rPh sb="32" eb="34">
      <t>ジョウタイ</t>
    </rPh>
    <rPh sb="36" eb="38">
      <t>ソウコウ</t>
    </rPh>
    <rPh sb="44" eb="46">
      <t>シュウイ</t>
    </rPh>
    <rPh sb="47" eb="49">
      <t>ツウコウ</t>
    </rPh>
    <rPh sb="49" eb="51">
      <t>シャリョウ</t>
    </rPh>
    <rPh sb="52" eb="54">
      <t>シショウ</t>
    </rPh>
    <rPh sb="55" eb="56">
      <t>キタ</t>
    </rPh>
    <rPh sb="61" eb="63">
      <t>ハイリョ</t>
    </rPh>
    <phoneticPr fontId="1"/>
  </si>
  <si>
    <t>(右折後)右側にスーパーあり</t>
    <rPh sb="1" eb="3">
      <t>ウセツ</t>
    </rPh>
    <rPh sb="3" eb="4">
      <t>ゴ</t>
    </rPh>
    <rPh sb="5" eb="7">
      <t>ミギガワ</t>
    </rPh>
    <phoneticPr fontId="1"/>
  </si>
  <si>
    <t>左斜前方向に直進する</t>
    <rPh sb="0" eb="1">
      <t>ヒダリ</t>
    </rPh>
    <rPh sb="1" eb="2">
      <t>ナナ</t>
    </rPh>
    <rPh sb="2" eb="3">
      <t>マエ</t>
    </rPh>
    <rPh sb="3" eb="5">
      <t>ホウコウ</t>
    </rPh>
    <rPh sb="6" eb="8">
      <t>チョクシン</t>
    </rPh>
    <phoneticPr fontId="1"/>
  </si>
  <si>
    <t>ブルーラインに沿って倉橋･音戸方面へ。右側の眼下に戦艦大和を建造した造船ドックあり。</t>
    <rPh sb="7" eb="8">
      <t>ソ</t>
    </rPh>
    <rPh sb="10" eb="12">
      <t>クラハシ</t>
    </rPh>
    <rPh sb="13" eb="15">
      <t>オンド</t>
    </rPh>
    <rPh sb="15" eb="17">
      <t>ホウメン</t>
    </rPh>
    <rPh sb="19" eb="21">
      <t>ミギガワ</t>
    </rPh>
    <rPh sb="22" eb="24">
      <t>ガンカ</t>
    </rPh>
    <rPh sb="25" eb="27">
      <t>センカン</t>
    </rPh>
    <rPh sb="27" eb="29">
      <t>ヤマト</t>
    </rPh>
    <rPh sb="30" eb="32">
      <t>ケンゾウ</t>
    </rPh>
    <rPh sb="34" eb="36">
      <t>ゾウセン</t>
    </rPh>
    <phoneticPr fontId="1"/>
  </si>
  <si>
    <t>倉橋･音戸方面へ。No.22までの区間は道路幅が狭いので注意。</t>
    <rPh sb="0" eb="2">
      <t>クラハシ</t>
    </rPh>
    <rPh sb="3" eb="5">
      <t>オンド</t>
    </rPh>
    <rPh sb="5" eb="7">
      <t>ホウメン</t>
    </rPh>
    <rPh sb="17" eb="19">
      <t>クカン</t>
    </rPh>
    <rPh sb="20" eb="22">
      <t>ドウロ</t>
    </rPh>
    <rPh sb="22" eb="23">
      <t>ハバ</t>
    </rPh>
    <rPh sb="24" eb="25">
      <t>セマ</t>
    </rPh>
    <rPh sb="28" eb="30">
      <t>チュウイ</t>
    </rPh>
    <phoneticPr fontId="1"/>
  </si>
  <si>
    <t>音戸大橋(旧橋)を通行する。アプローチ部分や橋上は道路幅が狭いため通行車両との接触事故が起きないように注意(集団走行は控えて下さい)。</t>
    <rPh sb="0" eb="2">
      <t>オンド</t>
    </rPh>
    <rPh sb="2" eb="4">
      <t>オオハシ</t>
    </rPh>
    <rPh sb="5" eb="6">
      <t>キュウ</t>
    </rPh>
    <rPh sb="6" eb="7">
      <t>バシ</t>
    </rPh>
    <rPh sb="9" eb="11">
      <t>ツウコウ</t>
    </rPh>
    <rPh sb="19" eb="21">
      <t>ブブン</t>
    </rPh>
    <rPh sb="22" eb="24">
      <t>キョウジョウ</t>
    </rPh>
    <rPh sb="25" eb="27">
      <t>ドウロ</t>
    </rPh>
    <rPh sb="27" eb="28">
      <t>ハバ</t>
    </rPh>
    <rPh sb="29" eb="30">
      <t>セマ</t>
    </rPh>
    <rPh sb="33" eb="35">
      <t>ツウコウ</t>
    </rPh>
    <rPh sb="35" eb="37">
      <t>シャリョウ</t>
    </rPh>
    <rPh sb="39" eb="41">
      <t>セッショク</t>
    </rPh>
    <rPh sb="41" eb="43">
      <t>ジコ</t>
    </rPh>
    <rPh sb="44" eb="45">
      <t>オ</t>
    </rPh>
    <rPh sb="51" eb="53">
      <t>チュウイ</t>
    </rPh>
    <rPh sb="54" eb="56">
      <t>シュウダン</t>
    </rPh>
    <rPh sb="56" eb="58">
      <t>ソウコウ</t>
    </rPh>
    <rPh sb="59" eb="60">
      <t>ヒカ</t>
    </rPh>
    <rPh sb="62" eb="63">
      <t>クダ</t>
    </rPh>
    <phoneticPr fontId="1"/>
  </si>
  <si>
    <t>二段階右折。アプローチ部分や橋上は道路幅が狭いため通行車両との接触事故等が起きないように注意。</t>
    <rPh sb="0" eb="5">
      <t>ニダンカイウセツ</t>
    </rPh>
    <phoneticPr fontId="1"/>
  </si>
  <si>
    <t>藤脇</t>
    <rPh sb="0" eb="2">
      <t>フジワキ</t>
    </rPh>
    <phoneticPr fontId="1"/>
  </si>
  <si>
    <t>三高方面へ。道路工事区間が連続するため通行時には注意を!!</t>
    <rPh sb="0" eb="2">
      <t>ミタカ</t>
    </rPh>
    <rPh sb="2" eb="4">
      <t>ホウメン</t>
    </rPh>
    <rPh sb="6" eb="8">
      <t>ドウロ</t>
    </rPh>
    <rPh sb="8" eb="10">
      <t>コウジ</t>
    </rPh>
    <rPh sb="10" eb="12">
      <t>クカン</t>
    </rPh>
    <rPh sb="13" eb="15">
      <t>レンゾク</t>
    </rPh>
    <rPh sb="19" eb="21">
      <t>ツウコウ</t>
    </rPh>
    <rPh sb="21" eb="22">
      <t>ジ</t>
    </rPh>
    <rPh sb="24" eb="26">
      <t>チュウイ</t>
    </rPh>
    <phoneticPr fontId="1"/>
  </si>
  <si>
    <t>江田島方面へ</t>
    <rPh sb="0" eb="3">
      <t>エタジマ</t>
    </rPh>
    <rPh sb="3" eb="5">
      <t>ホウメン</t>
    </rPh>
    <phoneticPr fontId="1"/>
  </si>
  <si>
    <t>幸ノ浦方面へ</t>
    <rPh sb="0" eb="1">
      <t>サチ</t>
    </rPh>
    <rPh sb="2" eb="3">
      <t>ウラ</t>
    </rPh>
    <rPh sb="3" eb="5">
      <t>ホウメン</t>
    </rPh>
    <phoneticPr fontId="1"/>
  </si>
  <si>
    <t>切串･幸ノ浦方面へ</t>
    <rPh sb="0" eb="2">
      <t>キリクシ</t>
    </rPh>
    <rPh sb="3" eb="4">
      <t>サチ</t>
    </rPh>
    <rPh sb="5" eb="6">
      <t>ウラ</t>
    </rPh>
    <rPh sb="6" eb="8">
      <t>ホウメン</t>
    </rPh>
    <phoneticPr fontId="1"/>
  </si>
  <si>
    <t>切串･切串港方面へ</t>
    <rPh sb="0" eb="2">
      <t>キリクシ</t>
    </rPh>
    <rPh sb="3" eb="5">
      <t>キリクシ</t>
    </rPh>
    <rPh sb="5" eb="6">
      <t>コウ</t>
    </rPh>
    <rPh sb="6" eb="8">
      <t>ホウメン</t>
    </rPh>
    <phoneticPr fontId="1"/>
  </si>
  <si>
    <t>秋月･小用港方面へ</t>
    <rPh sb="0" eb="2">
      <t>アキツキ</t>
    </rPh>
    <rPh sb="3" eb="5">
      <t>コヨウ</t>
    </rPh>
    <rPh sb="5" eb="6">
      <t>ミナト</t>
    </rPh>
    <rPh sb="6" eb="8">
      <t>ホウメン</t>
    </rPh>
    <phoneticPr fontId="1"/>
  </si>
  <si>
    <t>大柿･秋月方面へ</t>
    <rPh sb="0" eb="2">
      <t>オオガキ</t>
    </rPh>
    <rPh sb="3" eb="5">
      <t>アキツキ</t>
    </rPh>
    <rPh sb="5" eb="7">
      <t>ホウメン</t>
    </rPh>
    <phoneticPr fontId="1"/>
  </si>
  <si>
    <t>秋月方面へ</t>
    <rPh sb="0" eb="2">
      <t>アキツキ</t>
    </rPh>
    <rPh sb="2" eb="4">
      <t>ホウメン</t>
    </rPh>
    <phoneticPr fontId="1"/>
  </si>
  <si>
    <t>呉･音戸方面へ</t>
    <rPh sb="0" eb="1">
      <t>クレ</t>
    </rPh>
    <rPh sb="2" eb="6">
      <t>オンドホウメン</t>
    </rPh>
    <phoneticPr fontId="1"/>
  </si>
  <si>
    <t>音戸大橋･音戸市街方面へ</t>
    <rPh sb="0" eb="2">
      <t>オンド</t>
    </rPh>
    <rPh sb="2" eb="4">
      <t>オオハシ</t>
    </rPh>
    <rPh sb="5" eb="7">
      <t>オンド</t>
    </rPh>
    <rPh sb="7" eb="9">
      <t>シガイ</t>
    </rPh>
    <rPh sb="9" eb="11">
      <t>ホウメン</t>
    </rPh>
    <phoneticPr fontId="1"/>
  </si>
  <si>
    <t>阿賀方面へ。阿部マリノ大橋については歩道走行を推奨。</t>
    <rPh sb="0" eb="2">
      <t>アガ</t>
    </rPh>
    <rPh sb="2" eb="4">
      <t>ホウメン</t>
    </rPh>
    <rPh sb="6" eb="8">
      <t>アベ</t>
    </rPh>
    <rPh sb="11" eb="13">
      <t>オオハシ</t>
    </rPh>
    <rPh sb="18" eb="20">
      <t>ホドウ</t>
    </rPh>
    <rPh sb="20" eb="22">
      <t>ソウコウ</t>
    </rPh>
    <rPh sb="23" eb="25">
      <t>スイショウ</t>
    </rPh>
    <phoneticPr fontId="1"/>
  </si>
  <si>
    <t>三原･竹原方面へ</t>
    <rPh sb="0" eb="2">
      <t>ミハラ</t>
    </rPh>
    <rPh sb="3" eb="5">
      <t>タケハラ</t>
    </rPh>
    <rPh sb="5" eb="7">
      <t>ホウメン</t>
    </rPh>
    <phoneticPr fontId="1"/>
  </si>
  <si>
    <t>岡村方面⇒蒲刈大橋⇒豊島大橋</t>
    <rPh sb="0" eb="2">
      <t>オカムラ</t>
    </rPh>
    <rPh sb="2" eb="4">
      <t>ホウメン</t>
    </rPh>
    <rPh sb="5" eb="9">
      <t>カマガリオオハシ</t>
    </rPh>
    <rPh sb="10" eb="12">
      <t>トヨシマ</t>
    </rPh>
    <rPh sb="12" eb="14">
      <t>オオハシ</t>
    </rPh>
    <phoneticPr fontId="1"/>
  </si>
  <si>
    <t>(右折後)激坂ありw</t>
    <rPh sb="1" eb="3">
      <t>ウセツ</t>
    </rPh>
    <rPh sb="3" eb="4">
      <t>ゴ</t>
    </rPh>
    <rPh sb="5" eb="6">
      <t>ゲキ</t>
    </rPh>
    <rPh sb="6" eb="7">
      <t>サカ</t>
    </rPh>
    <phoneticPr fontId="1"/>
  </si>
  <si>
    <t>(右折後)豊浜大橋</t>
    <rPh sb="1" eb="3">
      <t>ウセツ</t>
    </rPh>
    <rPh sb="3" eb="4">
      <t>ゴ</t>
    </rPh>
    <rPh sb="5" eb="7">
      <t>トヨハマ</t>
    </rPh>
    <rPh sb="7" eb="9">
      <t>オオハシ</t>
    </rPh>
    <phoneticPr fontId="1"/>
  </si>
  <si>
    <t>御手洗･大長方面へ</t>
    <rPh sb="0" eb="3">
      <t>ミタライ</t>
    </rPh>
    <rPh sb="4" eb="5">
      <t>オオ</t>
    </rPh>
    <rPh sb="5" eb="6">
      <t>チョウ</t>
    </rPh>
    <rPh sb="6" eb="8">
      <t>ホウメン</t>
    </rPh>
    <phoneticPr fontId="1"/>
  </si>
  <si>
    <t>岡村方面へ</t>
    <rPh sb="0" eb="2">
      <t>オカムラ</t>
    </rPh>
    <rPh sb="2" eb="4">
      <t>ホウメン</t>
    </rPh>
    <phoneticPr fontId="1"/>
  </si>
  <si>
    <t>蒲刈･豊浜方面へ</t>
    <rPh sb="0" eb="2">
      <t>カマガリ</t>
    </rPh>
    <rPh sb="3" eb="5">
      <t>トヨハマ</t>
    </rPh>
    <rPh sb="5" eb="7">
      <t>ホウメン</t>
    </rPh>
    <phoneticPr fontId="1"/>
  </si>
  <si>
    <t>川尻方面へ</t>
    <rPh sb="0" eb="2">
      <t>カワジリ</t>
    </rPh>
    <rPh sb="2" eb="4">
      <t>ホウメン</t>
    </rPh>
    <phoneticPr fontId="1"/>
  </si>
  <si>
    <t>内浦･豊浜支所方面へ</t>
    <rPh sb="0" eb="2">
      <t>ウチウラ</t>
    </rPh>
    <rPh sb="3" eb="5">
      <t>トヨハマ</t>
    </rPh>
    <rPh sb="5" eb="7">
      <t>シショ</t>
    </rPh>
    <rPh sb="7" eb="9">
      <t>ホウメン</t>
    </rPh>
    <phoneticPr fontId="1"/>
  </si>
  <si>
    <t>(左折後)豊浜大橋</t>
    <rPh sb="1" eb="3">
      <t>サセツ</t>
    </rPh>
    <rPh sb="3" eb="4">
      <t>ゴ</t>
    </rPh>
    <rPh sb="5" eb="7">
      <t>トヨハマ</t>
    </rPh>
    <rPh sb="7" eb="9">
      <t>オオハシ</t>
    </rPh>
    <phoneticPr fontId="1"/>
  </si>
  <si>
    <t>道路標示に従って一旦停止する。</t>
    <rPh sb="0" eb="2">
      <t>ドウロ</t>
    </rPh>
    <rPh sb="2" eb="4">
      <t>ヒョウジ</t>
    </rPh>
    <rPh sb="5" eb="6">
      <t>シタガ</t>
    </rPh>
    <rPh sb="8" eb="10">
      <t>イッタン</t>
    </rPh>
    <rPh sb="10" eb="12">
      <t>テイシ</t>
    </rPh>
    <phoneticPr fontId="1"/>
  </si>
  <si>
    <t>呉市街･蒲刈方面⇒豊島大橋</t>
    <rPh sb="0" eb="3">
      <t>クレシガイ</t>
    </rPh>
    <rPh sb="4" eb="6">
      <t>カマガリ</t>
    </rPh>
    <rPh sb="6" eb="8">
      <t>ホウメン</t>
    </rPh>
    <rPh sb="9" eb="11">
      <t>トヨシマ</t>
    </rPh>
    <rPh sb="11" eb="13">
      <t>オオハシ</t>
    </rPh>
    <phoneticPr fontId="1"/>
  </si>
  <si>
    <t>蒲刈大橋⇒川尻方面へ</t>
    <rPh sb="0" eb="2">
      <t>カマガリ</t>
    </rPh>
    <rPh sb="2" eb="4">
      <t>オオハシ</t>
    </rPh>
    <rPh sb="5" eb="7">
      <t>カワジリ</t>
    </rPh>
    <rPh sb="7" eb="9">
      <t>ホウメン</t>
    </rPh>
    <phoneticPr fontId="1"/>
  </si>
  <si>
    <t>石畳区間あり</t>
    <rPh sb="0" eb="2">
      <t>イシダタミ</t>
    </rPh>
    <rPh sb="2" eb="4">
      <t>クカン</t>
    </rPh>
    <phoneticPr fontId="1"/>
  </si>
  <si>
    <t>三原方面へ。(右折後)左側に「道の駅 たけはら」あり</t>
    <rPh sb="0" eb="2">
      <t>ミハラ</t>
    </rPh>
    <rPh sb="2" eb="4">
      <t>ホウメン</t>
    </rPh>
    <rPh sb="7" eb="9">
      <t>ウセツ</t>
    </rPh>
    <rPh sb="9" eb="10">
      <t>ゴ</t>
    </rPh>
    <rPh sb="11" eb="13">
      <t>ヒダリガワ</t>
    </rPh>
    <rPh sb="15" eb="16">
      <t>ミチ</t>
    </rPh>
    <rPh sb="17" eb="18">
      <t>エキ</t>
    </rPh>
    <phoneticPr fontId="8"/>
  </si>
  <si>
    <t>三原市街方面へ</t>
    <rPh sb="0" eb="2">
      <t>ミハラ</t>
    </rPh>
    <rPh sb="2" eb="4">
      <t>シガイ</t>
    </rPh>
    <rPh sb="4" eb="6">
      <t>ホウメン</t>
    </rPh>
    <phoneticPr fontId="8"/>
  </si>
  <si>
    <t>(直進後)右側に病院[公立下蒲刈病院]あり</t>
    <rPh sb="1" eb="3">
      <t>チョクシン</t>
    </rPh>
    <rPh sb="3" eb="4">
      <t>ゴ</t>
    </rPh>
    <rPh sb="5" eb="7">
      <t>ミギガワ</t>
    </rPh>
    <rPh sb="8" eb="10">
      <t>ビョウイン</t>
    </rPh>
    <rPh sb="11" eb="13">
      <t>コウリツ</t>
    </rPh>
    <rPh sb="13" eb="16">
      <t>シモカマガリ</t>
    </rPh>
    <rPh sb="16" eb="18">
      <t>ビョウイン</t>
    </rPh>
    <phoneticPr fontId="1"/>
  </si>
  <si>
    <t>左側に病院[公立下蒲刈病院]あり。その先は石畳区間あり。</t>
    <rPh sb="0" eb="2">
      <t>ヒダリガワ</t>
    </rPh>
    <rPh sb="3" eb="5">
      <t>ビョウイン</t>
    </rPh>
    <rPh sb="19" eb="20">
      <t>サキ</t>
    </rPh>
    <rPh sb="21" eb="23">
      <t>イシダタミ</t>
    </rPh>
    <rPh sb="23" eb="25">
      <t>クカン</t>
    </rPh>
    <phoneticPr fontId="1"/>
  </si>
  <si>
    <t>(左折後)左側に病院[中国労災病院]あり</t>
    <rPh sb="1" eb="3">
      <t>サセツ</t>
    </rPh>
    <rPh sb="3" eb="4">
      <t>ゴ</t>
    </rPh>
    <rPh sb="5" eb="7">
      <t>ヒダリガワ</t>
    </rPh>
    <rPh sb="8" eb="10">
      <t>ビョウイン</t>
    </rPh>
    <rPh sb="11" eb="13">
      <t>チュウゴク</t>
    </rPh>
    <rPh sb="13" eb="15">
      <t>ロウサイ</t>
    </rPh>
    <rPh sb="15" eb="17">
      <t>ビョウイン</t>
    </rPh>
    <phoneticPr fontId="1"/>
  </si>
  <si>
    <t>因島大橋方面へ</t>
    <rPh sb="0" eb="2">
      <t>インノシマ</t>
    </rPh>
    <rPh sb="2" eb="4">
      <t>オオハシ</t>
    </rPh>
    <rPh sb="4" eb="6">
      <t>ホウメン</t>
    </rPh>
    <phoneticPr fontId="8"/>
  </si>
  <si>
    <t>外周コースへ</t>
    <rPh sb="0" eb="2">
      <t>ガイシュウ</t>
    </rPh>
    <phoneticPr fontId="8"/>
  </si>
  <si>
    <t>中庄方面へ</t>
    <rPh sb="0" eb="2">
      <t>ナカショウ</t>
    </rPh>
    <rPh sb="2" eb="4">
      <t>ホウメン</t>
    </rPh>
    <phoneticPr fontId="8"/>
  </si>
  <si>
    <t>因島北インター(北)</t>
    <rPh sb="0" eb="2">
      <t>インノシマ</t>
    </rPh>
    <rPh sb="2" eb="3">
      <t>キタ</t>
    </rPh>
    <rPh sb="8" eb="9">
      <t>キタ</t>
    </rPh>
    <phoneticPr fontId="8"/>
  </si>
  <si>
    <t>瀬戸田･因島運動公園方面へ</t>
    <rPh sb="0" eb="3">
      <t>セトダ</t>
    </rPh>
    <rPh sb="4" eb="6">
      <t>インノシマ</t>
    </rPh>
    <rPh sb="6" eb="8">
      <t>ウンドウ</t>
    </rPh>
    <rPh sb="8" eb="10">
      <t>コウエン</t>
    </rPh>
    <rPh sb="10" eb="12">
      <t>ホウメン</t>
    </rPh>
    <phoneticPr fontId="8"/>
  </si>
  <si>
    <t>土生･瀬戸田方面へ</t>
    <rPh sb="0" eb="2">
      <t>ハブ</t>
    </rPh>
    <rPh sb="3" eb="6">
      <t>セトダ</t>
    </rPh>
    <rPh sb="6" eb="8">
      <t>ホウメン</t>
    </rPh>
    <phoneticPr fontId="8"/>
  </si>
  <si>
    <t>尾道方面へ</t>
    <rPh sb="0" eb="2">
      <t>オノミチ</t>
    </rPh>
    <rPh sb="2" eb="4">
      <t>ホウメン</t>
    </rPh>
    <phoneticPr fontId="1"/>
  </si>
  <si>
    <t>因島大橋へ。Cycle Track 区間は道幅が狭いため対向車に要注意。</t>
    <rPh sb="0" eb="2">
      <t>インノシマ</t>
    </rPh>
    <rPh sb="2" eb="4">
      <t>オオハシ</t>
    </rPh>
    <rPh sb="18" eb="20">
      <t>クカン</t>
    </rPh>
    <rPh sb="21" eb="23">
      <t>ミチハバ</t>
    </rPh>
    <rPh sb="24" eb="25">
      <t>セマ</t>
    </rPh>
    <rPh sb="28" eb="31">
      <t>タイコウシャ</t>
    </rPh>
    <rPh sb="32" eb="35">
      <t>ヨウチュウイ</t>
    </rPh>
    <phoneticPr fontId="8"/>
  </si>
  <si>
    <t>変形╋字路</t>
    <rPh sb="0" eb="2">
      <t>ヘンケイ</t>
    </rPh>
    <phoneticPr fontId="8"/>
  </si>
  <si>
    <t>今治方面へ。ブルーラインに沿って走行。</t>
    <rPh sb="0" eb="2">
      <t>イマバリ</t>
    </rPh>
    <rPh sb="2" eb="4">
      <t>ホウメン</t>
    </rPh>
    <rPh sb="13" eb="14">
      <t>ソ</t>
    </rPh>
    <rPh sb="16" eb="18">
      <t>ソウコウ</t>
    </rPh>
    <phoneticPr fontId="8"/>
  </si>
  <si>
    <t>豊･豊浜大橋方面へ</t>
    <rPh sb="0" eb="1">
      <t>ユタカ</t>
    </rPh>
    <rPh sb="2" eb="4">
      <t>トヨハマ</t>
    </rPh>
    <rPh sb="4" eb="6">
      <t>オオハシ</t>
    </rPh>
    <rPh sb="6" eb="8">
      <t>ホウメン</t>
    </rPh>
    <phoneticPr fontId="1"/>
  </si>
  <si>
    <t>市道</t>
    <phoneticPr fontId="1"/>
  </si>
  <si>
    <t>瀬戸方面へ</t>
    <rPh sb="0" eb="2">
      <t>セト</t>
    </rPh>
    <rPh sb="2" eb="4">
      <t>ホウメン</t>
    </rPh>
    <phoneticPr fontId="1"/>
  </si>
  <si>
    <t>右折</t>
    <rPh sb="0" eb="2">
      <t>ウセツ</t>
    </rPh>
    <phoneticPr fontId="8"/>
  </si>
  <si>
    <t>R317</t>
    <phoneticPr fontId="1"/>
  </si>
  <si>
    <t>ブルーラインに沿って走行</t>
    <rPh sb="7" eb="8">
      <t>ソ</t>
    </rPh>
    <rPh sb="10" eb="12">
      <t>ソウコウ</t>
    </rPh>
    <phoneticPr fontId="1"/>
  </si>
  <si>
    <t>瀬戸港･大三島橋方面へ。片側1車線⇒隘路に道路が変化するため要注意。ブルーラインに沿って走行。</t>
    <rPh sb="0" eb="2">
      <t>セト</t>
    </rPh>
    <rPh sb="2" eb="3">
      <t>ミナト</t>
    </rPh>
    <rPh sb="4" eb="7">
      <t>オオミシマ</t>
    </rPh>
    <rPh sb="7" eb="8">
      <t>ハシ</t>
    </rPh>
    <rPh sb="8" eb="10">
      <t>ホウメン</t>
    </rPh>
    <rPh sb="12" eb="14">
      <t>カタガワ</t>
    </rPh>
    <rPh sb="15" eb="17">
      <t>シャセン</t>
    </rPh>
    <rPh sb="18" eb="20">
      <t>アイロ</t>
    </rPh>
    <rPh sb="21" eb="23">
      <t>ドウロ</t>
    </rPh>
    <rPh sb="24" eb="26">
      <t>ヘンカ</t>
    </rPh>
    <rPh sb="30" eb="31">
      <t>ヨウ</t>
    </rPh>
    <rPh sb="31" eb="33">
      <t>チュウイ</t>
    </rPh>
    <rPh sb="41" eb="42">
      <t>ソ</t>
    </rPh>
    <rPh sb="44" eb="46">
      <t>ソウコウ</t>
    </rPh>
    <phoneticPr fontId="1"/>
  </si>
  <si>
    <t>┌┘</t>
    <phoneticPr fontId="1"/>
  </si>
  <si>
    <t>Cycle Track</t>
    <phoneticPr fontId="1"/>
  </si>
  <si>
    <t>大三島橋方面へ。Cycle Track 入口付近にあるポールに激突しないようにw。ブルーラインに沿って走行。</t>
    <rPh sb="0" eb="3">
      <t>オオミシマ</t>
    </rPh>
    <rPh sb="3" eb="4">
      <t>ハシ</t>
    </rPh>
    <rPh sb="4" eb="6">
      <t>ホウメン</t>
    </rPh>
    <rPh sb="20" eb="22">
      <t>イリグチ</t>
    </rPh>
    <rPh sb="22" eb="24">
      <t>フキン</t>
    </rPh>
    <rPh sb="31" eb="33">
      <t>ゲキトツ</t>
    </rPh>
    <phoneticPr fontId="8"/>
  </si>
  <si>
    <t>大三島橋方面へ。必ず左右を確認して走行を。</t>
    <rPh sb="0" eb="3">
      <t>オオミシマ</t>
    </rPh>
    <rPh sb="3" eb="4">
      <t>ハシ</t>
    </rPh>
    <rPh sb="4" eb="6">
      <t>ホウメン</t>
    </rPh>
    <rPh sb="8" eb="9">
      <t>カナラ</t>
    </rPh>
    <rPh sb="10" eb="12">
      <t>サユウ</t>
    </rPh>
    <rPh sb="13" eb="15">
      <t>カクニン</t>
    </rPh>
    <rPh sb="17" eb="19">
      <t>ソウコウ</t>
    </rPh>
    <phoneticPr fontId="1"/>
  </si>
  <si>
    <t>大三島橋方面へ。Uターンする形で右折して大三島橋へ進む。</t>
    <rPh sb="0" eb="3">
      <t>オオミシマ</t>
    </rPh>
    <rPh sb="3" eb="4">
      <t>ハシ</t>
    </rPh>
    <rPh sb="4" eb="6">
      <t>ホウメン</t>
    </rPh>
    <rPh sb="14" eb="15">
      <t>カタチ</t>
    </rPh>
    <rPh sb="16" eb="18">
      <t>ウセツ</t>
    </rPh>
    <rPh sb="20" eb="23">
      <t>オオミシマ</t>
    </rPh>
    <rPh sb="23" eb="24">
      <t>ハシ</t>
    </rPh>
    <rPh sb="25" eb="26">
      <t>スス</t>
    </rPh>
    <phoneticPr fontId="8"/>
  </si>
  <si>
    <t>K字路</t>
    <phoneticPr fontId="1"/>
  </si>
  <si>
    <t>左側にある歩行者/自転車道へ進む。直進禁止!!</t>
    <rPh sb="0" eb="2">
      <t>ヒダリガワ</t>
    </rPh>
    <rPh sb="5" eb="8">
      <t>ホコウシャ</t>
    </rPh>
    <rPh sb="9" eb="11">
      <t>ジテン</t>
    </rPh>
    <rPh sb="11" eb="13">
      <t>シャドウ</t>
    </rPh>
    <rPh sb="14" eb="15">
      <t>スス</t>
    </rPh>
    <rPh sb="17" eb="19">
      <t>チョクシン</t>
    </rPh>
    <rPh sb="19" eb="21">
      <t>キンシ</t>
    </rPh>
    <phoneticPr fontId="1"/>
  </si>
  <si>
    <t>しまなみ海道･下田水港方面へ。左側に宮窪レンタサイクルターミナルあり。</t>
    <rPh sb="4" eb="6">
      <t>カイドウ</t>
    </rPh>
    <rPh sb="7" eb="9">
      <t>シモダ</t>
    </rPh>
    <rPh sb="9" eb="10">
      <t>ミズ</t>
    </rPh>
    <rPh sb="10" eb="11">
      <t>ミナト</t>
    </rPh>
    <rPh sb="11" eb="13">
      <t>ホウメン</t>
    </rPh>
    <rPh sb="15" eb="17">
      <t>ヒダリガワ</t>
    </rPh>
    <rPh sb="18" eb="20">
      <t>ミヤクボ</t>
    </rPh>
    <phoneticPr fontId="1"/>
  </si>
  <si>
    <t>下田水港(今治方面)へ</t>
    <rPh sb="0" eb="2">
      <t>シタダ</t>
    </rPh>
    <rPh sb="2" eb="3">
      <t>ミズ</t>
    </rPh>
    <rPh sb="3" eb="4">
      <t>コウ</t>
    </rPh>
    <rPh sb="5" eb="7">
      <t>イマバリ</t>
    </rPh>
    <rPh sb="7" eb="9">
      <t>ホウメン</t>
    </rPh>
    <phoneticPr fontId="8"/>
  </si>
  <si>
    <t>来島海峡大橋方面へ。橋上区間は道幅が狭く 風が強い場合もあるので走行時は細心の注意を!!</t>
    <rPh sb="0" eb="4">
      <t>クルシマカイキョウ</t>
    </rPh>
    <rPh sb="4" eb="8">
      <t>オオハシホウメン</t>
    </rPh>
    <rPh sb="10" eb="12">
      <t>キョウジョウ</t>
    </rPh>
    <rPh sb="12" eb="14">
      <t>クカン</t>
    </rPh>
    <rPh sb="15" eb="17">
      <t>ミチハバ</t>
    </rPh>
    <rPh sb="18" eb="19">
      <t>セマ</t>
    </rPh>
    <rPh sb="21" eb="22">
      <t>カゼ</t>
    </rPh>
    <rPh sb="23" eb="24">
      <t>ツヨ</t>
    </rPh>
    <rPh sb="25" eb="27">
      <t>バアイ</t>
    </rPh>
    <rPh sb="32" eb="34">
      <t>ソウコウ</t>
    </rPh>
    <rPh sb="34" eb="35">
      <t>ジ</t>
    </rPh>
    <rPh sb="36" eb="38">
      <t>サイシン</t>
    </rPh>
    <rPh sb="39" eb="41">
      <t>チュウイ</t>
    </rPh>
    <phoneticPr fontId="8"/>
  </si>
  <si>
    <t>今治駅･サンライズ糸山方面へ</t>
    <rPh sb="0" eb="2">
      <t>イマバリ</t>
    </rPh>
    <rPh sb="2" eb="3">
      <t>エキ</t>
    </rPh>
    <rPh sb="9" eb="11">
      <t>イトヤマ</t>
    </rPh>
    <rPh sb="11" eb="13">
      <t>ホウメン</t>
    </rPh>
    <phoneticPr fontId="8"/>
  </si>
  <si>
    <t>交差点手前の左側に公園あり</t>
    <rPh sb="0" eb="3">
      <t>コウサテン</t>
    </rPh>
    <rPh sb="3" eb="5">
      <t>テマエ</t>
    </rPh>
    <rPh sb="6" eb="8">
      <t>ヒダリガワ</t>
    </rPh>
    <rPh sb="9" eb="11">
      <t>コウエン</t>
    </rPh>
    <phoneticPr fontId="8"/>
  </si>
  <si>
    <t>―</t>
    <phoneticPr fontId="8"/>
  </si>
  <si>
    <t>【PC3】
セブンイレブン竹原忠海店</t>
    <rPh sb="13" eb="15">
      <t>タケハラ</t>
    </rPh>
    <rPh sb="15" eb="18">
      <t>タダノウミテン</t>
    </rPh>
    <phoneticPr fontId="1"/>
  </si>
  <si>
    <t>買い物をしてレシートを貰う⇒ブルベカードにレシートの打刻時刻を記載する。</t>
    <phoneticPr fontId="1"/>
  </si>
  <si>
    <t>JR吉浦駅_通過直後の信号を右折する。約200m先にある神賀橋西詰(セブンイレブンの手前にある信号)を右折してもOK⇒その後はNo.10に合流。</t>
    <rPh sb="2" eb="4">
      <t>ヨシウラ</t>
    </rPh>
    <rPh sb="4" eb="5">
      <t>エキ</t>
    </rPh>
    <rPh sb="6" eb="8">
      <t>ツウカ</t>
    </rPh>
    <rPh sb="8" eb="10">
      <t>チョクゴ</t>
    </rPh>
    <rPh sb="11" eb="13">
      <t>シンゴウ</t>
    </rPh>
    <rPh sb="14" eb="16">
      <t>ウセツ</t>
    </rPh>
    <rPh sb="19" eb="20">
      <t>ヤク</t>
    </rPh>
    <rPh sb="24" eb="25">
      <t>サキ</t>
    </rPh>
    <rPh sb="28" eb="29">
      <t>カミ</t>
    </rPh>
    <rPh sb="29" eb="30">
      <t>ガ</t>
    </rPh>
    <rPh sb="30" eb="31">
      <t>ハシ</t>
    </rPh>
    <rPh sb="31" eb="32">
      <t>ニシ</t>
    </rPh>
    <rPh sb="32" eb="33">
      <t>ヅメ</t>
    </rPh>
    <rPh sb="51" eb="53">
      <t>ウセツ</t>
    </rPh>
    <rPh sb="61" eb="62">
      <t>ゴ</t>
    </rPh>
    <rPh sb="69" eb="71">
      <t>ゴウリュウ</t>
    </rPh>
    <phoneticPr fontId="1"/>
  </si>
  <si>
    <t>呉･江田島方面へ。(右折後)トンネルを走行するため前照灯･尾灯を必ず点灯のこと。</t>
    <rPh sb="0" eb="1">
      <t>クレ</t>
    </rPh>
    <rPh sb="2" eb="5">
      <t>エタジマ</t>
    </rPh>
    <rPh sb="5" eb="7">
      <t>ホウメン</t>
    </rPh>
    <rPh sb="10" eb="12">
      <t>ウセツ</t>
    </rPh>
    <rPh sb="12" eb="13">
      <t>ゴ</t>
    </rPh>
    <rPh sb="19" eb="21">
      <t>ソウコウ</t>
    </rPh>
    <rPh sb="25" eb="28">
      <t>ゼンショウトウ</t>
    </rPh>
    <rPh sb="29" eb="31">
      <t>ビトウ</t>
    </rPh>
    <rPh sb="32" eb="33">
      <t>カナラ</t>
    </rPh>
    <rPh sb="34" eb="36">
      <t>テントウ</t>
    </rPh>
    <phoneticPr fontId="1"/>
  </si>
  <si>
    <t>海岸線沿いに北上する形で左折する</t>
    <rPh sb="0" eb="3">
      <t>カイガンセン</t>
    </rPh>
    <rPh sb="3" eb="4">
      <t>ゾ</t>
    </rPh>
    <rPh sb="6" eb="8">
      <t>ホクジョウ</t>
    </rPh>
    <rPh sb="10" eb="11">
      <t>カタチ</t>
    </rPh>
    <rPh sb="12" eb="14">
      <t>サセツ</t>
    </rPh>
    <phoneticPr fontId="1"/>
  </si>
  <si>
    <t>尾道市街方面へ。尾道バイパスは自動車専用道路のため直進禁止。</t>
    <rPh sb="0" eb="4">
      <t>オノミチシガイ</t>
    </rPh>
    <rPh sb="4" eb="6">
      <t>ホウメン</t>
    </rPh>
    <rPh sb="8" eb="10">
      <t>オノミチ</t>
    </rPh>
    <rPh sb="15" eb="18">
      <t>ジドウシャ</t>
    </rPh>
    <rPh sb="18" eb="20">
      <t>センヨウ</t>
    </rPh>
    <rPh sb="20" eb="22">
      <t>ドウロ</t>
    </rPh>
    <rPh sb="25" eb="27">
      <t>チョクシン</t>
    </rPh>
    <rPh sb="27" eb="29">
      <t>キンシ</t>
    </rPh>
    <phoneticPr fontId="1"/>
  </si>
  <si>
    <t>三原･竹原方面へ。横断歩道を渡って右折すること。走行時間帯は交通量も多いため注意!!</t>
    <rPh sb="0" eb="2">
      <t>ミハラ</t>
    </rPh>
    <rPh sb="3" eb="5">
      <t>タケハラ</t>
    </rPh>
    <rPh sb="5" eb="7">
      <t>ホウメン</t>
    </rPh>
    <rPh sb="9" eb="11">
      <t>オウダン</t>
    </rPh>
    <rPh sb="11" eb="13">
      <t>ホドウ</t>
    </rPh>
    <rPh sb="14" eb="15">
      <t>ワタ</t>
    </rPh>
    <rPh sb="17" eb="19">
      <t>ウセツ</t>
    </rPh>
    <rPh sb="24" eb="26">
      <t>ソウコウ</t>
    </rPh>
    <rPh sb="26" eb="29">
      <t>ジカンタイ</t>
    </rPh>
    <rPh sb="30" eb="32">
      <t>コウツウ</t>
    </rPh>
    <rPh sb="32" eb="33">
      <t>リョウ</t>
    </rPh>
    <rPh sb="34" eb="35">
      <t>オオ</t>
    </rPh>
    <rPh sb="38" eb="40">
      <t>チュウイ</t>
    </rPh>
    <phoneticPr fontId="1"/>
  </si>
  <si>
    <t>(左折後)右側にショッピングモール･ファミレス･ファーストフード店等あり</t>
    <rPh sb="1" eb="3">
      <t>サセツ</t>
    </rPh>
    <rPh sb="3" eb="4">
      <t>ゴ</t>
    </rPh>
    <rPh sb="5" eb="7">
      <t>ミギガワ</t>
    </rPh>
    <rPh sb="32" eb="33">
      <t>テン</t>
    </rPh>
    <rPh sb="33" eb="34">
      <t>トウ</t>
    </rPh>
    <phoneticPr fontId="8"/>
  </si>
  <si>
    <t>大型車の通行が多い場所のため走行時は要注意。左折レーン手前にはK34からの合流ポイントもあるため巻き込まれ事故等にも注意を!!</t>
    <rPh sb="0" eb="3">
      <t>オオガタシャ</t>
    </rPh>
    <rPh sb="4" eb="6">
      <t>ツウコウ</t>
    </rPh>
    <rPh sb="7" eb="8">
      <t>オオ</t>
    </rPh>
    <rPh sb="9" eb="11">
      <t>バショ</t>
    </rPh>
    <rPh sb="14" eb="16">
      <t>ソウコウ</t>
    </rPh>
    <rPh sb="16" eb="17">
      <t>ジ</t>
    </rPh>
    <rPh sb="18" eb="21">
      <t>ヨウチュウイ</t>
    </rPh>
    <rPh sb="22" eb="24">
      <t>サセツ</t>
    </rPh>
    <rPh sb="27" eb="29">
      <t>テマエ</t>
    </rPh>
    <rPh sb="37" eb="39">
      <t>ゴウリュウ</t>
    </rPh>
    <rPh sb="48" eb="49">
      <t>マ</t>
    </rPh>
    <rPh sb="50" eb="51">
      <t>コ</t>
    </rPh>
    <rPh sb="53" eb="55">
      <t>ジコ</t>
    </rPh>
    <rPh sb="55" eb="56">
      <t>トウ</t>
    </rPh>
    <rPh sb="58" eb="60">
      <t>チュウイ</t>
    </rPh>
    <phoneticPr fontId="1"/>
  </si>
  <si>
    <t>買い物をしてレシートを貰う。
PC1まで補給ポイントが少ない区間のため注意。</t>
    <rPh sb="20" eb="22">
      <t>ホキュウ</t>
    </rPh>
    <rPh sb="27" eb="28">
      <t>スク</t>
    </rPh>
    <rPh sb="30" eb="32">
      <t>クカン</t>
    </rPh>
    <rPh sb="35" eb="37">
      <t>チュウイ</t>
    </rPh>
    <phoneticPr fontId="1"/>
  </si>
  <si>
    <t>※写真撮影が必要な通過チェックでの撮影見本です(撮影を必要とする対象物等についてはQシートの｢情報･その他｣の項目をご参照ください)。</t>
    <rPh sb="1" eb="3">
      <t>シャシン</t>
    </rPh>
    <rPh sb="3" eb="5">
      <t>サツエイ</t>
    </rPh>
    <rPh sb="6" eb="8">
      <t>ヒツヨウ</t>
    </rPh>
    <rPh sb="9" eb="11">
      <t>ツウカ</t>
    </rPh>
    <rPh sb="17" eb="19">
      <t>サツエイ</t>
    </rPh>
    <rPh sb="19" eb="21">
      <t>ミホン</t>
    </rPh>
    <rPh sb="24" eb="26">
      <t>サツエイ</t>
    </rPh>
    <rPh sb="27" eb="29">
      <t>ヒツヨウ</t>
    </rPh>
    <rPh sb="32" eb="35">
      <t>タイショウブツ</t>
    </rPh>
    <rPh sb="35" eb="36">
      <t>トウ</t>
    </rPh>
    <rPh sb="47" eb="49">
      <t>ジョウホウ</t>
    </rPh>
    <rPh sb="52" eb="53">
      <t>タ</t>
    </rPh>
    <rPh sb="55" eb="57">
      <t>コウモク</t>
    </rPh>
    <rPh sb="59" eb="61">
      <t>サンショウ</t>
    </rPh>
    <phoneticPr fontId="1"/>
  </si>
  <si>
    <t>S</t>
    <phoneticPr fontId="1"/>
  </si>
  <si>
    <t>交差点名(Sマークは信号機のある交差点)</t>
    <rPh sb="0" eb="3">
      <t>コウサテン</t>
    </rPh>
    <rPh sb="3" eb="4">
      <t>メイ</t>
    </rPh>
    <rPh sb="10" eb="13">
      <t>シンゴウキ</t>
    </rPh>
    <rPh sb="16" eb="19">
      <t>コウサテン</t>
    </rPh>
    <phoneticPr fontId="1"/>
  </si>
  <si>
    <t>K298→K299</t>
    <phoneticPr fontId="1"/>
  </si>
  <si>
    <t>K354→K356</t>
    <phoneticPr fontId="1"/>
  </si>
  <si>
    <t>K354</t>
    <phoneticPr fontId="1"/>
  </si>
  <si>
    <t>R185→R2</t>
    <phoneticPr fontId="1"/>
  </si>
  <si>
    <t>(右折後)左側に病院[村上記念病院]あり</t>
    <rPh sb="1" eb="3">
      <t>ウセツ</t>
    </rPh>
    <rPh sb="3" eb="4">
      <t>ゴ</t>
    </rPh>
    <rPh sb="5" eb="7">
      <t>ヒダリガワ</t>
    </rPh>
    <rPh sb="8" eb="10">
      <t>ビョウイン</t>
    </rPh>
    <rPh sb="11" eb="13">
      <t>ムラカミ</t>
    </rPh>
    <rPh sb="13" eb="15">
      <t>キネン</t>
    </rPh>
    <rPh sb="15" eb="17">
      <t>ビョウイン</t>
    </rPh>
    <phoneticPr fontId="1"/>
  </si>
  <si>
    <t>市道→R2</t>
    <phoneticPr fontId="1"/>
  </si>
  <si>
    <t>R317→K377</t>
    <phoneticPr fontId="1"/>
  </si>
  <si>
    <t>R317→K366</t>
    <phoneticPr fontId="1"/>
  </si>
  <si>
    <t>K49</t>
    <phoneticPr fontId="1"/>
  </si>
  <si>
    <t>R317→K49</t>
    <phoneticPr fontId="1"/>
  </si>
  <si>
    <t>買い物をしてレシートを貰う⇒ブルベカードにレシートの打刻時刻を記載する。
(No53～No75の区間である)安芸灘諸島内には補給ポイントが皆無のため補給食等の購入を強く推奨。</t>
    <rPh sb="48" eb="50">
      <t>クカン</t>
    </rPh>
    <rPh sb="54" eb="57">
      <t>アキナダ</t>
    </rPh>
    <rPh sb="57" eb="59">
      <t>ショトウ</t>
    </rPh>
    <rPh sb="59" eb="60">
      <t>ナイ</t>
    </rPh>
    <rPh sb="62" eb="64">
      <t>ホキュウ</t>
    </rPh>
    <rPh sb="69" eb="71">
      <t>カイム</t>
    </rPh>
    <rPh sb="74" eb="76">
      <t>ホキュウ</t>
    </rPh>
    <rPh sb="76" eb="77">
      <t>ショク</t>
    </rPh>
    <rPh sb="77" eb="78">
      <t>トウ</t>
    </rPh>
    <rPh sb="79" eb="81">
      <t>コウニュウ</t>
    </rPh>
    <rPh sb="82" eb="83">
      <t>ツヨ</t>
    </rPh>
    <rPh sb="84" eb="86">
      <t>スイショウ</t>
    </rPh>
    <phoneticPr fontId="1"/>
  </si>
  <si>
    <t>滑石</t>
    <rPh sb="0" eb="1">
      <t>スベ</t>
    </rPh>
    <rPh sb="1" eb="2">
      <t>イシ</t>
    </rPh>
    <phoneticPr fontId="1"/>
  </si>
  <si>
    <t>K378</t>
    <phoneticPr fontId="1"/>
  </si>
  <si>
    <t>山手橋東詰</t>
    <rPh sb="0" eb="2">
      <t>ヤマテ</t>
    </rPh>
    <rPh sb="2" eb="3">
      <t>バシ</t>
    </rPh>
    <rPh sb="3" eb="4">
      <t>ヒガシ</t>
    </rPh>
    <rPh sb="4" eb="5">
      <t>ツ</t>
    </rPh>
    <phoneticPr fontId="1"/>
  </si>
  <si>
    <t>十字路</t>
    <rPh sb="0" eb="3">
      <t>ジュウジロ</t>
    </rPh>
    <phoneticPr fontId="1"/>
  </si>
  <si>
    <t>芦田川大橋東詰</t>
    <rPh sb="0" eb="3">
      <t>アシダガワ</t>
    </rPh>
    <rPh sb="3" eb="4">
      <t>ダイ</t>
    </rPh>
    <rPh sb="4" eb="5">
      <t>ハシ</t>
    </rPh>
    <rPh sb="5" eb="6">
      <t>ヒガシ</t>
    </rPh>
    <rPh sb="6" eb="7">
      <t>ツ</t>
    </rPh>
    <phoneticPr fontId="1"/>
  </si>
  <si>
    <t>K380→K22</t>
    <phoneticPr fontId="1"/>
  </si>
  <si>
    <t>K47</t>
    <phoneticPr fontId="1"/>
  </si>
  <si>
    <t>変形├字路</t>
    <rPh sb="0" eb="2">
      <t>ヘンケイ</t>
    </rPh>
    <rPh sb="3" eb="5">
      <t>ジロ</t>
    </rPh>
    <phoneticPr fontId="1"/>
  </si>
  <si>
    <t>Uターン</t>
    <phoneticPr fontId="1"/>
  </si>
  <si>
    <t>変形┤字路</t>
    <rPh sb="0" eb="2">
      <t>ヘンケイ</t>
    </rPh>
    <phoneticPr fontId="1"/>
  </si>
  <si>
    <t>福山市沼隈支所入口</t>
    <rPh sb="0" eb="3">
      <t>フクヤマシ</t>
    </rPh>
    <rPh sb="3" eb="5">
      <t>ヌマクマ</t>
    </rPh>
    <rPh sb="5" eb="7">
      <t>シショ</t>
    </rPh>
    <rPh sb="7" eb="9">
      <t>イリグチ</t>
    </rPh>
    <phoneticPr fontId="1"/>
  </si>
  <si>
    <t>K389</t>
    <phoneticPr fontId="1"/>
  </si>
  <si>
    <t>南松永町</t>
    <rPh sb="0" eb="4">
      <t>ミナミマツナガチョウ</t>
    </rPh>
    <phoneticPr fontId="1"/>
  </si>
  <si>
    <t>松永町6丁目</t>
    <rPh sb="0" eb="3">
      <t>マツナガチョウ</t>
    </rPh>
    <rPh sb="4" eb="6">
      <t>チョウメ</t>
    </rPh>
    <phoneticPr fontId="1"/>
  </si>
  <si>
    <t>南松永町4丁目</t>
    <rPh sb="0" eb="4">
      <t>ミナミマツナガチョウ</t>
    </rPh>
    <rPh sb="5" eb="7">
      <t>チョウメ</t>
    </rPh>
    <phoneticPr fontId="1"/>
  </si>
  <si>
    <t>消防防災センター前</t>
    <rPh sb="0" eb="2">
      <t>ショウボウ</t>
    </rPh>
    <rPh sb="2" eb="4">
      <t>ボウサイ</t>
    </rPh>
    <rPh sb="8" eb="9">
      <t>マエ</t>
    </rPh>
    <phoneticPr fontId="1"/>
  </si>
  <si>
    <t>東尾道入口</t>
    <rPh sb="0" eb="1">
      <t>ヒガシ</t>
    </rPh>
    <rPh sb="1" eb="3">
      <t>オノミチ</t>
    </rPh>
    <rPh sb="3" eb="5">
      <t>イリグチ</t>
    </rPh>
    <phoneticPr fontId="1"/>
  </si>
  <si>
    <t>【PC2】
セブンイレブン呉仁方町店</t>
    <rPh sb="13" eb="14">
      <t>クレ</t>
    </rPh>
    <rPh sb="14" eb="16">
      <t>ニガタ</t>
    </rPh>
    <rPh sb="16" eb="17">
      <t>マチ</t>
    </rPh>
    <rPh sb="17" eb="18">
      <t>テン</t>
    </rPh>
    <phoneticPr fontId="1"/>
  </si>
  <si>
    <t>変形┬字路</t>
    <rPh sb="0" eb="2">
      <t>ヘンケイ</t>
    </rPh>
    <phoneticPr fontId="1"/>
  </si>
  <si>
    <t>変則┼字路</t>
    <rPh sb="0" eb="2">
      <t>ヘンソク</t>
    </rPh>
    <phoneticPr fontId="8"/>
  </si>
  <si>
    <t>福山方面へ</t>
    <rPh sb="0" eb="2">
      <t>フクヤマ</t>
    </rPh>
    <rPh sb="2" eb="4">
      <t>ホウメン</t>
    </rPh>
    <phoneticPr fontId="8"/>
  </si>
  <si>
    <t>K161</t>
    <phoneticPr fontId="8"/>
  </si>
  <si>
    <t>K49→R317</t>
    <phoneticPr fontId="1"/>
  </si>
  <si>
    <t>山陽新幹線_高架下を進む。交差点付近に公民館あり。</t>
    <rPh sb="0" eb="2">
      <t>サンヨウ</t>
    </rPh>
    <rPh sb="2" eb="5">
      <t>シンカンセン</t>
    </rPh>
    <rPh sb="6" eb="8">
      <t>コウカ</t>
    </rPh>
    <rPh sb="8" eb="9">
      <t>シタ</t>
    </rPh>
    <rPh sb="10" eb="11">
      <t>スス</t>
    </rPh>
    <rPh sb="13" eb="16">
      <t>コウサテン</t>
    </rPh>
    <rPh sb="16" eb="18">
      <t>フキン</t>
    </rPh>
    <rPh sb="19" eb="22">
      <t>コウミンカン</t>
    </rPh>
    <phoneticPr fontId="1"/>
  </si>
  <si>
    <t>変形五差路</t>
    <rPh sb="0" eb="2">
      <t>ヘンケイ</t>
    </rPh>
    <rPh sb="2" eb="5">
      <t>ゴサロ</t>
    </rPh>
    <phoneticPr fontId="1"/>
  </si>
  <si>
    <t>左斜前方向</t>
    <rPh sb="0" eb="1">
      <t>ヒダリ</t>
    </rPh>
    <rPh sb="1" eb="2">
      <t>ナナ</t>
    </rPh>
    <rPh sb="2" eb="3">
      <t>マエ</t>
    </rPh>
    <rPh sb="3" eb="5">
      <t>ホウコウ</t>
    </rPh>
    <phoneticPr fontId="1"/>
  </si>
  <si>
    <t>2020BRM223広島600㎞広島･今治</t>
    <rPh sb="10" eb="12">
      <t>ヒロシマ</t>
    </rPh>
    <rPh sb="16" eb="18">
      <t>ヒロシマ</t>
    </rPh>
    <rPh sb="19" eb="21">
      <t>イマバリ</t>
    </rPh>
    <phoneticPr fontId="2"/>
  </si>
  <si>
    <t>OPEN：
23日(日)06時00分
CLOSE：
23日(日)06時30分</t>
    <rPh sb="8" eb="9">
      <t>ニチ</t>
    </rPh>
    <rPh sb="10" eb="11">
      <t>ニチ</t>
    </rPh>
    <rPh sb="14" eb="15">
      <t>ジ</t>
    </rPh>
    <rPh sb="17" eb="18">
      <t>フン</t>
    </rPh>
    <phoneticPr fontId="1"/>
  </si>
  <si>
    <t>参考CLOSE：
23日(日)09時06分</t>
    <rPh sb="0" eb="2">
      <t>サンコウ</t>
    </rPh>
    <rPh sb="17" eb="18">
      <t>ジ</t>
    </rPh>
    <rPh sb="20" eb="21">
      <t>フン</t>
    </rPh>
    <phoneticPr fontId="1"/>
  </si>
  <si>
    <t>参考CLOSE：
23日(日)10時52分</t>
    <rPh sb="0" eb="2">
      <t>サンコウ</t>
    </rPh>
    <rPh sb="17" eb="18">
      <t>ジ</t>
    </rPh>
    <rPh sb="20" eb="21">
      <t>フン</t>
    </rPh>
    <phoneticPr fontId="1"/>
  </si>
  <si>
    <t>参考CLOSE：
23日(日)12時28分</t>
    <rPh sb="0" eb="2">
      <t>サンコウ</t>
    </rPh>
    <rPh sb="17" eb="18">
      <t>ジ</t>
    </rPh>
    <rPh sb="20" eb="21">
      <t>フン</t>
    </rPh>
    <phoneticPr fontId="1"/>
  </si>
  <si>
    <t>参考CLOSE：
23日(日)17時44分</t>
    <rPh sb="0" eb="2">
      <t>サンコウ</t>
    </rPh>
    <rPh sb="17" eb="18">
      <t>ジ</t>
    </rPh>
    <rPh sb="20" eb="21">
      <t>フン</t>
    </rPh>
    <phoneticPr fontId="1"/>
  </si>
  <si>
    <t>OPEN：
23日(日)13時23分
CLOSE：
23日(日)22時32分</t>
    <phoneticPr fontId="1"/>
  </si>
  <si>
    <t>芦田川を渡った先の交差点を右折</t>
    <rPh sb="0" eb="3">
      <t>アシダガワ</t>
    </rPh>
    <rPh sb="4" eb="5">
      <t>ワタ</t>
    </rPh>
    <rPh sb="7" eb="8">
      <t>サキ</t>
    </rPh>
    <rPh sb="9" eb="12">
      <t>コウサテン</t>
    </rPh>
    <rPh sb="13" eb="15">
      <t>ウセツ</t>
    </rPh>
    <phoneticPr fontId="1"/>
  </si>
  <si>
    <t>(普通車が離合困難な)隘路走行のため速度超過あるいは側道からの飛び出し等に注意</t>
    <rPh sb="1" eb="4">
      <t>フツウシャ</t>
    </rPh>
    <rPh sb="5" eb="7">
      <t>リゴウ</t>
    </rPh>
    <rPh sb="7" eb="9">
      <t>コンナン</t>
    </rPh>
    <rPh sb="11" eb="13">
      <t>アイロ</t>
    </rPh>
    <rPh sb="13" eb="15">
      <t>ソウコウ</t>
    </rPh>
    <rPh sb="18" eb="22">
      <t>ソクドチョウカ</t>
    </rPh>
    <rPh sb="26" eb="28">
      <t>ソクドウ</t>
    </rPh>
    <rPh sb="31" eb="32">
      <t>ト</t>
    </rPh>
    <rPh sb="33" eb="34">
      <t>ダ</t>
    </rPh>
    <rPh sb="35" eb="36">
      <t>トウ</t>
    </rPh>
    <rPh sb="37" eb="39">
      <t>チュウイ</t>
    </rPh>
    <phoneticPr fontId="1"/>
  </si>
  <si>
    <t>R2のアンダーパスを潜る</t>
    <rPh sb="10" eb="11">
      <t>クグ</t>
    </rPh>
    <phoneticPr fontId="1"/>
  </si>
  <si>
    <t>神島バイパス南</t>
    <rPh sb="0" eb="2">
      <t>カミシマ</t>
    </rPh>
    <rPh sb="6" eb="7">
      <t>ミナミ</t>
    </rPh>
    <phoneticPr fontId="1"/>
  </si>
  <si>
    <t>広島方面へ</t>
    <rPh sb="0" eb="2">
      <t>ヒロシマ</t>
    </rPh>
    <rPh sb="2" eb="4">
      <t>ホウメン</t>
    </rPh>
    <phoneticPr fontId="1"/>
  </si>
  <si>
    <t>箕島方面へ。芦田川の河川敷沿いを南下する。</t>
    <rPh sb="0" eb="2">
      <t>ミシマ</t>
    </rPh>
    <rPh sb="2" eb="4">
      <t>ホウメン</t>
    </rPh>
    <rPh sb="6" eb="9">
      <t>アシダガワ</t>
    </rPh>
    <rPh sb="10" eb="13">
      <t>カセンジキ</t>
    </rPh>
    <rPh sb="13" eb="14">
      <t>ゾ</t>
    </rPh>
    <rPh sb="16" eb="18">
      <t>ナンカ</t>
    </rPh>
    <phoneticPr fontId="1"/>
  </si>
  <si>
    <t>必ず二段階右折すること</t>
    <rPh sb="0" eb="1">
      <t>カナラ</t>
    </rPh>
    <rPh sb="2" eb="7">
      <t>ニダンカイウセツ</t>
    </rPh>
    <phoneticPr fontId="1"/>
  </si>
  <si>
    <t>(左折後)石畳区間のため走行時は注意を。交差点付近に｢澤村船具店｣｢つくろい空間｣などの店舗あり。</t>
    <rPh sb="1" eb="3">
      <t>サセツ</t>
    </rPh>
    <rPh sb="3" eb="4">
      <t>ゴ</t>
    </rPh>
    <rPh sb="5" eb="7">
      <t>イシダタミ</t>
    </rPh>
    <rPh sb="7" eb="9">
      <t>クカン</t>
    </rPh>
    <rPh sb="12" eb="14">
      <t>ソウコウ</t>
    </rPh>
    <rPh sb="14" eb="15">
      <t>ジ</t>
    </rPh>
    <rPh sb="16" eb="18">
      <t>チュウイ</t>
    </rPh>
    <rPh sb="20" eb="23">
      <t>コウサテン</t>
    </rPh>
    <rPh sb="23" eb="25">
      <t>フキン</t>
    </rPh>
    <rPh sb="27" eb="29">
      <t>サワムラ</t>
    </rPh>
    <rPh sb="29" eb="31">
      <t>フナグ</t>
    </rPh>
    <rPh sb="31" eb="32">
      <t>テン</t>
    </rPh>
    <rPh sb="38" eb="40">
      <t>クウカン</t>
    </rPh>
    <rPh sb="44" eb="46">
      <t>テンポ</t>
    </rPh>
    <phoneticPr fontId="1"/>
  </si>
  <si>
    <t>港/海側へ進む</t>
    <rPh sb="0" eb="1">
      <t>ミナト</t>
    </rPh>
    <rPh sb="2" eb="4">
      <t>ウミガワ</t>
    </rPh>
    <rPh sb="5" eb="6">
      <t>スス</t>
    </rPh>
    <phoneticPr fontId="1"/>
  </si>
  <si>
    <t>右側からの接近車両に注意を!</t>
    <rPh sb="0" eb="2">
      <t>ミギガワ</t>
    </rPh>
    <rPh sb="5" eb="7">
      <t>セッキン</t>
    </rPh>
    <rPh sb="7" eb="9">
      <t>シャリョウ</t>
    </rPh>
    <rPh sb="10" eb="12">
      <t>チュウイ</t>
    </rPh>
    <phoneticPr fontId="1"/>
  </si>
  <si>
    <t>沼隈方面へ。直進して平方面へ行かないようにw。</t>
    <rPh sb="0" eb="2">
      <t>ヌマクマ</t>
    </rPh>
    <rPh sb="2" eb="4">
      <t>ホウメン</t>
    </rPh>
    <rPh sb="6" eb="8">
      <t>チョクシン</t>
    </rPh>
    <rPh sb="10" eb="11">
      <t>ヒラ</t>
    </rPh>
    <rPh sb="11" eb="13">
      <t>ホウメン</t>
    </rPh>
    <rPh sb="14" eb="15">
      <t>イ</t>
    </rPh>
    <phoneticPr fontId="1"/>
  </si>
  <si>
    <t>常石･福山市沼隈支所/サンパルホール方面へ</t>
    <rPh sb="0" eb="2">
      <t>ツネイシ</t>
    </rPh>
    <rPh sb="3" eb="6">
      <t>フクヤマシ</t>
    </rPh>
    <rPh sb="6" eb="8">
      <t>ヌマクマ</t>
    </rPh>
    <rPh sb="8" eb="10">
      <t>シショ</t>
    </rPh>
    <rPh sb="18" eb="20">
      <t>ホウメン</t>
    </rPh>
    <phoneticPr fontId="1"/>
  </si>
  <si>
    <t>松永方面へ。交差点手前にセブンイレブンあり。</t>
    <rPh sb="0" eb="2">
      <t>マツナガ</t>
    </rPh>
    <rPh sb="2" eb="4">
      <t>ホウメン</t>
    </rPh>
    <rPh sb="6" eb="9">
      <t>コウサテン</t>
    </rPh>
    <rPh sb="9" eb="11">
      <t>テマエ</t>
    </rPh>
    <phoneticPr fontId="1"/>
  </si>
  <si>
    <t>尾道･南松永方面へ</t>
    <rPh sb="0" eb="2">
      <t>オノミチ</t>
    </rPh>
    <rPh sb="3" eb="4">
      <t>ミナミ</t>
    </rPh>
    <rPh sb="4" eb="6">
      <t>マツナガ</t>
    </rPh>
    <rPh sb="6" eb="8">
      <t>ホウメン</t>
    </rPh>
    <phoneticPr fontId="1"/>
  </si>
  <si>
    <t>(左折後)左側に尾道消防防災センターあり</t>
    <rPh sb="1" eb="3">
      <t>サセツ</t>
    </rPh>
    <rPh sb="3" eb="4">
      <t>ゴ</t>
    </rPh>
    <rPh sb="5" eb="7">
      <t>ヒダリガワ</t>
    </rPh>
    <rPh sb="8" eb="10">
      <t>オノミチ</t>
    </rPh>
    <rPh sb="10" eb="12">
      <t>ショウボウ</t>
    </rPh>
    <rPh sb="12" eb="14">
      <t>ボウサイ</t>
    </rPh>
    <phoneticPr fontId="1"/>
  </si>
  <si>
    <t>買い物をしてレシートを貰う⇒ブルベカードにレシートの打刻時刻を記載する。走行してきたルートをUターンする。</t>
    <phoneticPr fontId="1"/>
  </si>
  <si>
    <t>西3番ガード(南)</t>
    <rPh sb="0" eb="1">
      <t>ニシ</t>
    </rPh>
    <rPh sb="2" eb="3">
      <t>バン</t>
    </rPh>
    <rPh sb="7" eb="8">
      <t>ミナミ</t>
    </rPh>
    <phoneticPr fontId="1"/>
  </si>
  <si>
    <t>東城別れ</t>
    <rPh sb="0" eb="2">
      <t>トウジョウ</t>
    </rPh>
    <rPh sb="2" eb="3">
      <t>ワカ</t>
    </rPh>
    <phoneticPr fontId="1"/>
  </si>
  <si>
    <t>休山トンネル西口</t>
    <rPh sb="0" eb="1">
      <t>ヤス</t>
    </rPh>
    <rPh sb="1" eb="2">
      <t>ヤマ</t>
    </rPh>
    <rPh sb="6" eb="8">
      <t>ニシグチ</t>
    </rPh>
    <phoneticPr fontId="1"/>
  </si>
  <si>
    <t>広島方面へ。呉市街地は交通量が多いため注意。</t>
    <rPh sb="0" eb="2">
      <t>ヒロシマ</t>
    </rPh>
    <rPh sb="2" eb="4">
      <t>ホウメン</t>
    </rPh>
    <rPh sb="6" eb="7">
      <t>クレ</t>
    </rPh>
    <rPh sb="7" eb="10">
      <t>シガイチ</t>
    </rPh>
    <rPh sb="11" eb="13">
      <t>コウツウ</t>
    </rPh>
    <rPh sb="13" eb="14">
      <t>リョウ</t>
    </rPh>
    <rPh sb="15" eb="16">
      <t>オオ</t>
    </rPh>
    <rPh sb="19" eb="21">
      <t>チュウイ</t>
    </rPh>
    <phoneticPr fontId="1"/>
  </si>
  <si>
    <t>左側にスーパーあり</t>
    <rPh sb="0" eb="2">
      <t>ヒダリガワ</t>
    </rPh>
    <phoneticPr fontId="1"/>
  </si>
  <si>
    <t>【ゴール】
ローソン 広島東荒神町店</t>
    <phoneticPr fontId="1"/>
  </si>
  <si>
    <t>【通過チェック⑦】
セブンイレブン今治波止浜店</t>
    <phoneticPr fontId="1"/>
  </si>
  <si>
    <t>【通過チェック⑧】
大山神社</t>
    <rPh sb="1" eb="3">
      <t>ツウカ</t>
    </rPh>
    <rPh sb="10" eb="12">
      <t>オオヤマ</t>
    </rPh>
    <rPh sb="12" eb="14">
      <t>ジンジャ</t>
    </rPh>
    <phoneticPr fontId="8"/>
  </si>
  <si>
    <t>【通過チェック⑨】
ONOMICHI U2</t>
    <rPh sb="1" eb="3">
      <t>ツウカ</t>
    </rPh>
    <phoneticPr fontId="8"/>
  </si>
  <si>
    <t>【通過チェック⑩】
セブンイレブン三原幸崎町店</t>
    <rPh sb="1" eb="3">
      <t>ツウカ</t>
    </rPh>
    <rPh sb="17" eb="19">
      <t>ミハラ</t>
    </rPh>
    <rPh sb="19" eb="22">
      <t>サイザキチョウ</t>
    </rPh>
    <rPh sb="22" eb="23">
      <t>テン</t>
    </rPh>
    <phoneticPr fontId="1"/>
  </si>
  <si>
    <t>K49</t>
  </si>
  <si>
    <t>東部流通団地入口</t>
    <rPh sb="0" eb="2">
      <t>トウブ</t>
    </rPh>
    <rPh sb="2" eb="4">
      <t>リュウツウ</t>
    </rPh>
    <rPh sb="4" eb="6">
      <t>ダンチ</t>
    </rPh>
    <rPh sb="6" eb="8">
      <t>イリグチ</t>
    </rPh>
    <phoneticPr fontId="1"/>
  </si>
  <si>
    <t>済生会広島病院西</t>
    <rPh sb="0" eb="5">
      <t>サイセイカイヒロシマ</t>
    </rPh>
    <rPh sb="5" eb="7">
      <t>ビョウイン</t>
    </rPh>
    <rPh sb="7" eb="8">
      <t>ニシ</t>
    </rPh>
    <phoneticPr fontId="1"/>
  </si>
  <si>
    <t>消防署矢野出張所前</t>
    <rPh sb="0" eb="3">
      <t>ショウボウショ</t>
    </rPh>
    <rPh sb="3" eb="5">
      <t>ヤノ</t>
    </rPh>
    <rPh sb="5" eb="7">
      <t>シュッチョウ</t>
    </rPh>
    <rPh sb="7" eb="8">
      <t>ショ</t>
    </rPh>
    <rPh sb="8" eb="9">
      <t>マエ</t>
    </rPh>
    <phoneticPr fontId="1"/>
  </si>
  <si>
    <t>R185</t>
    <phoneticPr fontId="8"/>
  </si>
  <si>
    <t>宮窪･亀老山展望台方面へ</t>
    <rPh sb="0" eb="2">
      <t>ミヤクボ</t>
    </rPh>
    <rPh sb="3" eb="4">
      <t>カメ</t>
    </rPh>
    <rPh sb="4" eb="5">
      <t>ロウ</t>
    </rPh>
    <rPh sb="5" eb="6">
      <t>ヤマ</t>
    </rPh>
    <rPh sb="6" eb="9">
      <t>テンボウダイ</t>
    </rPh>
    <rPh sb="9" eb="11">
      <t>ホウメン</t>
    </rPh>
    <phoneticPr fontId="1"/>
  </si>
  <si>
    <t>伯方･大島大橋方面へ</t>
    <rPh sb="0" eb="2">
      <t>ハカタ</t>
    </rPh>
    <rPh sb="3" eb="5">
      <t>オオシマ</t>
    </rPh>
    <rPh sb="5" eb="7">
      <t>オオハシ</t>
    </rPh>
    <rPh sb="7" eb="9">
      <t>ホウメン</t>
    </rPh>
    <phoneticPr fontId="1"/>
  </si>
  <si>
    <t>逆Y字路</t>
    <rPh sb="0" eb="1">
      <t>ギャク</t>
    </rPh>
    <rPh sb="2" eb="4">
      <t>ジロ</t>
    </rPh>
    <phoneticPr fontId="1"/>
  </si>
  <si>
    <t>伊方方面へ</t>
    <rPh sb="0" eb="2">
      <t>イカタ</t>
    </rPh>
    <rPh sb="2" eb="4">
      <t>ホウメン</t>
    </rPh>
    <phoneticPr fontId="8"/>
  </si>
  <si>
    <t>逆K字路</t>
    <rPh sb="0" eb="1">
      <t>ギャク</t>
    </rPh>
    <phoneticPr fontId="1"/>
  </si>
  <si>
    <t>左折</t>
    <rPh sb="0" eb="2">
      <t>サセツ</t>
    </rPh>
    <phoneticPr fontId="8"/>
  </si>
  <si>
    <t>多々羅大橋方面へ。Uターンする形で左折する。</t>
    <rPh sb="0" eb="5">
      <t>タタラオオハシ</t>
    </rPh>
    <rPh sb="5" eb="7">
      <t>ホウメン</t>
    </rPh>
    <rPh sb="15" eb="16">
      <t>カタチ</t>
    </rPh>
    <rPh sb="17" eb="19">
      <t>サセツ</t>
    </rPh>
    <phoneticPr fontId="8"/>
  </si>
  <si>
    <t>多々羅大橋方面へ</t>
    <rPh sb="0" eb="2">
      <t>タタ</t>
    </rPh>
    <rPh sb="2" eb="3">
      <t>ラ</t>
    </rPh>
    <rPh sb="3" eb="5">
      <t>オオハシ</t>
    </rPh>
    <rPh sb="5" eb="7">
      <t>ホウメン</t>
    </rPh>
    <phoneticPr fontId="1"/>
  </si>
  <si>
    <t>多々羅大橋へ</t>
    <rPh sb="0" eb="5">
      <t>タタラオオハシ</t>
    </rPh>
    <phoneticPr fontId="1"/>
  </si>
  <si>
    <t>変形┼字路</t>
    <rPh sb="0" eb="2">
      <t>ヘンケイ</t>
    </rPh>
    <phoneticPr fontId="8"/>
  </si>
  <si>
    <t>生口橋･耕三寺方面へ</t>
    <rPh sb="0" eb="2">
      <t>イクチ</t>
    </rPh>
    <rPh sb="2" eb="3">
      <t>バシ</t>
    </rPh>
    <rPh sb="4" eb="7">
      <t>コウサンジ</t>
    </rPh>
    <rPh sb="7" eb="9">
      <t>ホウメン</t>
    </rPh>
    <phoneticPr fontId="8"/>
  </si>
  <si>
    <t>R317→K81</t>
    <phoneticPr fontId="1"/>
  </si>
  <si>
    <t>因島･耕三寺方面へ。ブルーラインに沿って走行。</t>
    <rPh sb="0" eb="2">
      <t>インノシマ</t>
    </rPh>
    <rPh sb="3" eb="6">
      <t>コウサンジ</t>
    </rPh>
    <rPh sb="6" eb="8">
      <t>ホウメン</t>
    </rPh>
    <rPh sb="17" eb="18">
      <t>ソ</t>
    </rPh>
    <rPh sb="20" eb="22">
      <t>ソウコウ</t>
    </rPh>
    <phoneticPr fontId="8"/>
  </si>
  <si>
    <t>多々羅大橋方面へ</t>
    <rPh sb="0" eb="5">
      <t>タタラオオハシ</t>
    </rPh>
    <rPh sb="5" eb="7">
      <t>ホウメン</t>
    </rPh>
    <phoneticPr fontId="8"/>
  </si>
  <si>
    <t>生口橋方面へ。Cycle Track 区間は道幅が狭いため対向車に要注意。</t>
    <rPh sb="0" eb="2">
      <t>イクチ</t>
    </rPh>
    <rPh sb="2" eb="3">
      <t>バシ</t>
    </rPh>
    <rPh sb="3" eb="5">
      <t>ホウメン</t>
    </rPh>
    <phoneticPr fontId="8"/>
  </si>
  <si>
    <t>重井方面へ</t>
    <rPh sb="0" eb="2">
      <t>シゲイ</t>
    </rPh>
    <rPh sb="2" eb="4">
      <t>ホウメン</t>
    </rPh>
    <phoneticPr fontId="8"/>
  </si>
  <si>
    <t>瀬戸田方面へ</t>
    <rPh sb="0" eb="3">
      <t>セトダ</t>
    </rPh>
    <rPh sb="3" eb="5">
      <t>ホウメン</t>
    </rPh>
    <phoneticPr fontId="8"/>
  </si>
  <si>
    <t>木浦方面へ</t>
    <rPh sb="0" eb="2">
      <t>キノウラ</t>
    </rPh>
    <rPh sb="2" eb="4">
      <t>ホウメン</t>
    </rPh>
    <phoneticPr fontId="8"/>
  </si>
  <si>
    <t>来島海峡大橋･宮窪レンタサイクルターミナル方面へ。</t>
    <rPh sb="0" eb="6">
      <t>クルシマカイキョウオオハシ</t>
    </rPh>
    <rPh sb="7" eb="9">
      <t>ミヤクボ</t>
    </rPh>
    <rPh sb="21" eb="23">
      <t>ホウメン</t>
    </rPh>
    <phoneticPr fontId="1"/>
  </si>
  <si>
    <t>大三島橋方面へ</t>
    <phoneticPr fontId="8"/>
  </si>
  <si>
    <t>土生方面へ</t>
    <rPh sb="0" eb="2">
      <t>ハブ</t>
    </rPh>
    <rPh sb="2" eb="4">
      <t>ホウメン</t>
    </rPh>
    <phoneticPr fontId="8"/>
  </si>
  <si>
    <t>因島大橋･因島運動公園方面へ</t>
    <rPh sb="0" eb="2">
      <t>インノシマ</t>
    </rPh>
    <rPh sb="2" eb="4">
      <t>オオハシ</t>
    </rPh>
    <rPh sb="5" eb="7">
      <t>インノシマ</t>
    </rPh>
    <rPh sb="7" eb="9">
      <t>ウンドウ</t>
    </rPh>
    <rPh sb="9" eb="11">
      <t>コウエン</t>
    </rPh>
    <rPh sb="11" eb="13">
      <t>ホウメン</t>
    </rPh>
    <phoneticPr fontId="8"/>
  </si>
  <si>
    <t>K366</t>
    <phoneticPr fontId="1"/>
  </si>
  <si>
    <t>K367</t>
    <phoneticPr fontId="8"/>
  </si>
  <si>
    <t>K366→R317</t>
    <phoneticPr fontId="1"/>
  </si>
  <si>
    <t>大浜･大浜崎公園方面へ</t>
    <rPh sb="0" eb="2">
      <t>オオハマ</t>
    </rPh>
    <rPh sb="3" eb="4">
      <t>オオ</t>
    </rPh>
    <rPh sb="4" eb="6">
      <t>ハマサキ</t>
    </rPh>
    <rPh sb="6" eb="8">
      <t>コウエン</t>
    </rPh>
    <rPh sb="8" eb="10">
      <t>ホウメン</t>
    </rPh>
    <phoneticPr fontId="1"/>
  </si>
  <si>
    <t>K377</t>
    <phoneticPr fontId="8"/>
  </si>
  <si>
    <t>K377→R317</t>
    <phoneticPr fontId="1"/>
  </si>
  <si>
    <t>海岸線沿いに走行</t>
    <rPh sb="0" eb="3">
      <t>カイガンセン</t>
    </rPh>
    <rPh sb="3" eb="4">
      <t>ゾ</t>
    </rPh>
    <rPh sb="6" eb="8">
      <t>ソウコウ</t>
    </rPh>
    <phoneticPr fontId="1"/>
  </si>
  <si>
    <t>岩子島･道越方面へ</t>
    <rPh sb="0" eb="1">
      <t>イワ</t>
    </rPh>
    <rPh sb="1" eb="2">
      <t>コ</t>
    </rPh>
    <rPh sb="2" eb="3">
      <t>シマ</t>
    </rPh>
    <rPh sb="4" eb="5">
      <t>ドウ</t>
    </rPh>
    <rPh sb="5" eb="6">
      <t>コシ</t>
    </rPh>
    <rPh sb="6" eb="8">
      <t>ホウメン</t>
    </rPh>
    <phoneticPr fontId="1"/>
  </si>
  <si>
    <t>尾道方面へ。道路幅は狭く交通量も多いので 交通事故が起きないように細心の注意を払って通行すること。</t>
    <rPh sb="0" eb="2">
      <t>オノミチ</t>
    </rPh>
    <rPh sb="2" eb="4">
      <t>ホウメン</t>
    </rPh>
    <phoneticPr fontId="1"/>
  </si>
  <si>
    <t>広島･東広島方面へ</t>
    <rPh sb="0" eb="2">
      <t>ヒロシマ</t>
    </rPh>
    <rPh sb="3" eb="6">
      <t>ヒガシヒロシマ</t>
    </rPh>
    <rPh sb="6" eb="8">
      <t>ホウメン</t>
    </rPh>
    <phoneticPr fontId="1"/>
  </si>
  <si>
    <t>交差点付近に銀行[広島県信用組合]あり</t>
    <rPh sb="0" eb="3">
      <t>コウサテン</t>
    </rPh>
    <rPh sb="3" eb="5">
      <t>フキン</t>
    </rPh>
    <rPh sb="6" eb="8">
      <t>ギンコウ</t>
    </rPh>
    <rPh sb="9" eb="12">
      <t>ヒロシマケン</t>
    </rPh>
    <rPh sb="12" eb="14">
      <t>シンヨウ</t>
    </rPh>
    <rPh sb="14" eb="16">
      <t>クミアイ</t>
    </rPh>
    <phoneticPr fontId="1"/>
  </si>
  <si>
    <t>必ず二段階右折した上で坂･呉方面へ進む。R31では舗装状況が悪い区間や路側帯が全く無いトンネル区間等も数多くあるため注意。故意に幅寄せしてくる車両もいるため併せて注意を!!</t>
    <rPh sb="0" eb="1">
      <t>カナラ</t>
    </rPh>
    <rPh sb="2" eb="5">
      <t>ニダンカイ</t>
    </rPh>
    <rPh sb="5" eb="7">
      <t>ウセツ</t>
    </rPh>
    <rPh sb="9" eb="10">
      <t>ウエ</t>
    </rPh>
    <rPh sb="11" eb="12">
      <t>サカ</t>
    </rPh>
    <rPh sb="13" eb="14">
      <t>クレ</t>
    </rPh>
    <rPh sb="14" eb="16">
      <t>ホウメン</t>
    </rPh>
    <rPh sb="17" eb="18">
      <t>スス</t>
    </rPh>
    <rPh sb="25" eb="27">
      <t>ホソウ</t>
    </rPh>
    <rPh sb="27" eb="29">
      <t>ジョウキョウ</t>
    </rPh>
    <rPh sb="30" eb="31">
      <t>ワル</t>
    </rPh>
    <rPh sb="32" eb="34">
      <t>クカン</t>
    </rPh>
    <rPh sb="35" eb="38">
      <t>ロソクタイ</t>
    </rPh>
    <rPh sb="39" eb="40">
      <t>マッタ</t>
    </rPh>
    <rPh sb="41" eb="42">
      <t>ナ</t>
    </rPh>
    <rPh sb="47" eb="49">
      <t>クカン</t>
    </rPh>
    <rPh sb="49" eb="50">
      <t>トウ</t>
    </rPh>
    <rPh sb="51" eb="53">
      <t>カズオオ</t>
    </rPh>
    <rPh sb="58" eb="60">
      <t>チュウイ</t>
    </rPh>
    <rPh sb="61" eb="63">
      <t>コイ</t>
    </rPh>
    <rPh sb="64" eb="66">
      <t>ハバヨ</t>
    </rPh>
    <rPh sb="71" eb="73">
      <t>シャリョウ</t>
    </rPh>
    <rPh sb="78" eb="79">
      <t>アワ</t>
    </rPh>
    <rPh sb="81" eb="83">
      <t>チュウイ</t>
    </rPh>
    <phoneticPr fontId="1"/>
  </si>
  <si>
    <t>トンネル全景と自転車･ブルベカードを一緒に写真撮影する。道路上のため他の通行車両の邪魔にならないように配慮を。</t>
    <rPh sb="4" eb="6">
      <t>ゼンケイ</t>
    </rPh>
    <rPh sb="7" eb="10">
      <t>ジテンシャ</t>
    </rPh>
    <rPh sb="18" eb="20">
      <t>イッショ</t>
    </rPh>
    <rPh sb="21" eb="23">
      <t>シャシン</t>
    </rPh>
    <rPh sb="23" eb="25">
      <t>サツエイ</t>
    </rPh>
    <rPh sb="28" eb="31">
      <t>ドウロジョウ</t>
    </rPh>
    <rPh sb="34" eb="35">
      <t>タ</t>
    </rPh>
    <rPh sb="36" eb="38">
      <t>ツウコウ</t>
    </rPh>
    <rPh sb="38" eb="40">
      <t>シャリョウ</t>
    </rPh>
    <rPh sb="41" eb="43">
      <t>ジャマ</t>
    </rPh>
    <rPh sb="51" eb="53">
      <t>ハイリョ</t>
    </rPh>
    <phoneticPr fontId="1"/>
  </si>
  <si>
    <t>工事中の三高港_待合所に隣接する県道沿いの公衆トイレ横にある看板(｢三高港｣と記載されている青背景の看板)と自転車･ブルベカードを一緒に写真撮影する。</t>
    <rPh sb="0" eb="3">
      <t>コウジチュウ</t>
    </rPh>
    <rPh sb="4" eb="7">
      <t>ミタカミナト</t>
    </rPh>
    <rPh sb="8" eb="10">
      <t>マチアイ</t>
    </rPh>
    <rPh sb="10" eb="11">
      <t>ジョ</t>
    </rPh>
    <rPh sb="12" eb="14">
      <t>リンセツ</t>
    </rPh>
    <rPh sb="16" eb="18">
      <t>ケンドウ</t>
    </rPh>
    <rPh sb="18" eb="19">
      <t>ゾ</t>
    </rPh>
    <rPh sb="21" eb="23">
      <t>コウシュウ</t>
    </rPh>
    <rPh sb="26" eb="27">
      <t>ヨコ</t>
    </rPh>
    <rPh sb="30" eb="32">
      <t>カンバン</t>
    </rPh>
    <rPh sb="34" eb="36">
      <t>ミタカ</t>
    </rPh>
    <rPh sb="36" eb="37">
      <t>ミナト</t>
    </rPh>
    <rPh sb="39" eb="41">
      <t>キサイ</t>
    </rPh>
    <rPh sb="46" eb="47">
      <t>アオ</t>
    </rPh>
    <rPh sb="47" eb="49">
      <t>ハイケイ</t>
    </rPh>
    <rPh sb="50" eb="52">
      <t>カンバン</t>
    </rPh>
    <rPh sb="54" eb="57">
      <t>ジテンシャ</t>
    </rPh>
    <rPh sb="65" eb="67">
      <t>イッショ</t>
    </rPh>
    <rPh sb="68" eb="70">
      <t>シャシン</t>
    </rPh>
    <rPh sb="70" eb="72">
      <t>サツエイ</t>
    </rPh>
    <phoneticPr fontId="1"/>
  </si>
  <si>
    <t>切串港_桟橋付近にある(出航時間を掲示している上村汽船の)看板と自転車･ブルベカードを一緒に写真撮影する。</t>
    <rPh sb="0" eb="2">
      <t>キリクシ</t>
    </rPh>
    <rPh sb="2" eb="3">
      <t>コウ</t>
    </rPh>
    <rPh sb="4" eb="6">
      <t>サンバシ</t>
    </rPh>
    <rPh sb="6" eb="8">
      <t>フキン</t>
    </rPh>
    <rPh sb="12" eb="14">
      <t>シュッコウ</t>
    </rPh>
    <rPh sb="14" eb="16">
      <t>ジカン</t>
    </rPh>
    <rPh sb="17" eb="19">
      <t>ケイジ</t>
    </rPh>
    <rPh sb="23" eb="25">
      <t>ウエムラ</t>
    </rPh>
    <rPh sb="25" eb="27">
      <t>キセン</t>
    </rPh>
    <rPh sb="29" eb="31">
      <t>カンバン</t>
    </rPh>
    <rPh sb="32" eb="35">
      <t>ジテンシャ</t>
    </rPh>
    <rPh sb="43" eb="45">
      <t>イッショ</t>
    </rPh>
    <rPh sb="46" eb="48">
      <t>シャシン</t>
    </rPh>
    <rPh sb="48" eb="50">
      <t>サツエイ</t>
    </rPh>
    <phoneticPr fontId="1"/>
  </si>
  <si>
    <t>岡村港フェリーターミナル前にある看板と自転車･ブルベカードを一緒に写真撮影する。走行したルートをUターンする。</t>
    <rPh sb="0" eb="2">
      <t>オカムラ</t>
    </rPh>
    <rPh sb="2" eb="3">
      <t>コウ</t>
    </rPh>
    <rPh sb="12" eb="13">
      <t>マエ</t>
    </rPh>
    <rPh sb="16" eb="18">
      <t>カンバン</t>
    </rPh>
    <rPh sb="19" eb="22">
      <t>ジテンシャ</t>
    </rPh>
    <rPh sb="30" eb="32">
      <t>イッショ</t>
    </rPh>
    <rPh sb="33" eb="35">
      <t>シャシン</t>
    </rPh>
    <rPh sb="35" eb="37">
      <t>サツエイ</t>
    </rPh>
    <rPh sb="40" eb="42">
      <t>ソウコウ</t>
    </rPh>
    <phoneticPr fontId="1"/>
  </si>
  <si>
    <t>(右折後)左側にバス停[港口]あり</t>
    <rPh sb="1" eb="2">
      <t>ミギ</t>
    </rPh>
    <rPh sb="3" eb="4">
      <t>ゴ</t>
    </rPh>
    <rPh sb="5" eb="7">
      <t>ヒダリガワ</t>
    </rPh>
    <rPh sb="10" eb="11">
      <t>テイ</t>
    </rPh>
    <rPh sb="12" eb="13">
      <t>ミナト</t>
    </rPh>
    <rPh sb="13" eb="14">
      <t>グチ</t>
    </rPh>
    <phoneticPr fontId="1"/>
  </si>
  <si>
    <t>因島･向島方面へ。必ず二段階右折すること。尾道大橋は(本州側の)継ぎ目部分の溝が大きく 道路幅も狭いためパンク･落車･接触事故等に注意。</t>
    <rPh sb="0" eb="2">
      <t>インノシマ</t>
    </rPh>
    <rPh sb="3" eb="5">
      <t>ムカイシマ</t>
    </rPh>
    <rPh sb="5" eb="7">
      <t>ホウメン</t>
    </rPh>
    <rPh sb="9" eb="10">
      <t>カナラ</t>
    </rPh>
    <rPh sb="11" eb="16">
      <t>ニダンカイウセツ</t>
    </rPh>
    <rPh sb="21" eb="23">
      <t>オノミチ</t>
    </rPh>
    <rPh sb="23" eb="25">
      <t>オオハシ</t>
    </rPh>
    <rPh sb="27" eb="29">
      <t>ホンシュウ</t>
    </rPh>
    <rPh sb="29" eb="30">
      <t>ガワ</t>
    </rPh>
    <rPh sb="32" eb="33">
      <t>ツ</t>
    </rPh>
    <rPh sb="34" eb="35">
      <t>メ</t>
    </rPh>
    <rPh sb="35" eb="37">
      <t>ブブン</t>
    </rPh>
    <rPh sb="38" eb="39">
      <t>ミゾ</t>
    </rPh>
    <rPh sb="40" eb="41">
      <t>オオ</t>
    </rPh>
    <rPh sb="44" eb="46">
      <t>ドウロ</t>
    </rPh>
    <rPh sb="46" eb="47">
      <t>ハバ</t>
    </rPh>
    <rPh sb="48" eb="49">
      <t>セマ</t>
    </rPh>
    <rPh sb="56" eb="58">
      <t>ラクシャ</t>
    </rPh>
    <rPh sb="59" eb="61">
      <t>セッショク</t>
    </rPh>
    <rPh sb="61" eb="63">
      <t>ジコ</t>
    </rPh>
    <rPh sb="63" eb="64">
      <t>トウ</t>
    </rPh>
    <rPh sb="65" eb="67">
      <t>チュウイ</t>
    </rPh>
    <phoneticPr fontId="8"/>
  </si>
  <si>
    <t>交差点付近にガソリンスタンド[ENEOS]あり。約400m先にある｢赤坂駅前｣交差点でも左折可。</t>
    <rPh sb="0" eb="3">
      <t>コウサテン</t>
    </rPh>
    <rPh sb="3" eb="5">
      <t>フキン</t>
    </rPh>
    <rPh sb="24" eb="25">
      <t>ヤク</t>
    </rPh>
    <rPh sb="29" eb="30">
      <t>サキ</t>
    </rPh>
    <rPh sb="34" eb="37">
      <t>アカサカエキ</t>
    </rPh>
    <rPh sb="37" eb="38">
      <t>マエ</t>
    </rPh>
    <rPh sb="39" eb="42">
      <t>コウサテン</t>
    </rPh>
    <rPh sb="44" eb="46">
      <t>サセツ</t>
    </rPh>
    <rPh sb="46" eb="47">
      <t>カ</t>
    </rPh>
    <phoneticPr fontId="1"/>
  </si>
  <si>
    <t>早川方面へ。正面に宮窪レンタサイクルターミナルあり。</t>
    <rPh sb="0" eb="2">
      <t>ハヤカワ</t>
    </rPh>
    <rPh sb="2" eb="4">
      <t>ホウメン</t>
    </rPh>
    <rPh sb="6" eb="8">
      <t>ショウメン</t>
    </rPh>
    <rPh sb="9" eb="11">
      <t>ミヤクボ</t>
    </rPh>
    <phoneticPr fontId="1"/>
  </si>
  <si>
    <t>因島･今治(四国)方面へ。No.141までは基本的にブルーライン[今治方面]に沿って走行。</t>
    <rPh sb="0" eb="2">
      <t>インノシマ</t>
    </rPh>
    <rPh sb="3" eb="5">
      <t>イマバリ</t>
    </rPh>
    <rPh sb="6" eb="8">
      <t>シコク</t>
    </rPh>
    <rPh sb="9" eb="11">
      <t>ホウメン</t>
    </rPh>
    <rPh sb="22" eb="25">
      <t>キホンテキ</t>
    </rPh>
    <rPh sb="33" eb="35">
      <t>イマバリ</t>
    </rPh>
    <rPh sb="35" eb="37">
      <t>ホウメン</t>
    </rPh>
    <rPh sb="39" eb="40">
      <t>ソ</t>
    </rPh>
    <rPh sb="42" eb="44">
      <t>ソウコウ</t>
    </rPh>
    <phoneticPr fontId="8"/>
  </si>
  <si>
    <r>
      <t>伯方･大島大橋方面へ。</t>
    </r>
    <r>
      <rPr>
        <sz val="11"/>
        <color rgb="FFFF0000"/>
        <rFont val="メイリオ"/>
        <family val="3"/>
        <charset val="128"/>
      </rPr>
      <t>手前にある歩行者/自転車道に入って下さい!!</t>
    </r>
    <r>
      <rPr>
        <sz val="11"/>
        <color theme="1"/>
        <rFont val="メイリオ"/>
        <family val="3"/>
        <charset val="128"/>
      </rPr>
      <t>(過去のブルベにおいてもコースミスの多発ポイント)</t>
    </r>
    <rPh sb="0" eb="2">
      <t>ハカタ</t>
    </rPh>
    <rPh sb="3" eb="5">
      <t>オオシマ</t>
    </rPh>
    <rPh sb="5" eb="7">
      <t>オオハシ</t>
    </rPh>
    <rPh sb="7" eb="9">
      <t>ホウメン</t>
    </rPh>
    <rPh sb="11" eb="13">
      <t>テマエ</t>
    </rPh>
    <rPh sb="16" eb="19">
      <t>ホコウシャ</t>
    </rPh>
    <rPh sb="20" eb="23">
      <t>ジテンシャ</t>
    </rPh>
    <rPh sb="23" eb="24">
      <t>ミチ</t>
    </rPh>
    <rPh sb="25" eb="26">
      <t>ハイ</t>
    </rPh>
    <rPh sb="28" eb="29">
      <t>クダ</t>
    </rPh>
    <rPh sb="34" eb="36">
      <t>カコ</t>
    </rPh>
    <rPh sb="51" eb="53">
      <t>タハツ</t>
    </rPh>
    <phoneticPr fontId="8"/>
  </si>
  <si>
    <t>来島海峡大橋方面へ。橋上区間は道幅が狭く 風が強い場合もあるので走行時は細心の注意を!!
(No.165～No.169を除いて)No.176までは基本的にブルーライン[尾道方面]に沿って走行。</t>
    <rPh sb="0" eb="4">
      <t>クルシマカイキョウ</t>
    </rPh>
    <rPh sb="4" eb="8">
      <t>オオハシホウメン</t>
    </rPh>
    <rPh sb="10" eb="12">
      <t>キョウジョウ</t>
    </rPh>
    <rPh sb="12" eb="14">
      <t>クカン</t>
    </rPh>
    <rPh sb="15" eb="17">
      <t>ミチハバ</t>
    </rPh>
    <rPh sb="18" eb="19">
      <t>セマ</t>
    </rPh>
    <rPh sb="21" eb="22">
      <t>カゼ</t>
    </rPh>
    <rPh sb="23" eb="24">
      <t>ツヨ</t>
    </rPh>
    <rPh sb="25" eb="27">
      <t>バアイ</t>
    </rPh>
    <rPh sb="32" eb="34">
      <t>ソウコウ</t>
    </rPh>
    <rPh sb="34" eb="35">
      <t>ジ</t>
    </rPh>
    <rPh sb="36" eb="38">
      <t>サイシン</t>
    </rPh>
    <rPh sb="39" eb="41">
      <t>チュウイ</t>
    </rPh>
    <rPh sb="84" eb="86">
      <t>オノミチ</t>
    </rPh>
    <phoneticPr fontId="8"/>
  </si>
  <si>
    <t>R2→市道</t>
    <rPh sb="3" eb="5">
      <t>シドウ</t>
    </rPh>
    <phoneticPr fontId="1"/>
  </si>
  <si>
    <t>【PC4】
セブンイレブン福山山手店</t>
    <rPh sb="13" eb="15">
      <t>フクヤマ</t>
    </rPh>
    <rPh sb="15" eb="17">
      <t>ヤマテ</t>
    </rPh>
    <phoneticPr fontId="1"/>
  </si>
  <si>
    <t>【PC5】
セブンイレブン阿賀中央5丁目店</t>
    <rPh sb="13" eb="15">
      <t>アガ</t>
    </rPh>
    <rPh sb="15" eb="17">
      <t>チュウオウ</t>
    </rPh>
    <rPh sb="18" eb="20">
      <t>チョウメ</t>
    </rPh>
    <rPh sb="20" eb="21">
      <t>テン</t>
    </rPh>
    <phoneticPr fontId="1"/>
  </si>
  <si>
    <t>ONOMICHI U2の｢U2｣看板と自転車を一緒に写真撮影する。建物内にある｢Yard Café｣｢Butti Bakery｣｢GIANT STORE｣のレシートでもOK。</t>
    <rPh sb="16" eb="18">
      <t>カンバン</t>
    </rPh>
    <rPh sb="19" eb="22">
      <t>ジテンシャ</t>
    </rPh>
    <rPh sb="23" eb="25">
      <t>イッショ</t>
    </rPh>
    <rPh sb="26" eb="30">
      <t>シャシンサツエイ</t>
    </rPh>
    <rPh sb="33" eb="35">
      <t>タテモノ</t>
    </rPh>
    <rPh sb="35" eb="36">
      <t>ナイ</t>
    </rPh>
    <phoneticPr fontId="1"/>
  </si>
  <si>
    <t>参考CLOSE：
23日(日)09時57分</t>
    <rPh sb="0" eb="2">
      <t>サンコウ</t>
    </rPh>
    <rPh sb="11" eb="12">
      <t>ニチ</t>
    </rPh>
    <rPh sb="13" eb="14">
      <t>ニチ</t>
    </rPh>
    <rPh sb="17" eb="18">
      <t>ジ</t>
    </rPh>
    <rPh sb="20" eb="21">
      <t>フン</t>
    </rPh>
    <phoneticPr fontId="1"/>
  </si>
  <si>
    <t>OPEN：
23日(日)14時49分
CLOSE：
24日(月)01時36分</t>
    <rPh sb="30" eb="31">
      <t>ゲツ</t>
    </rPh>
    <phoneticPr fontId="1"/>
  </si>
  <si>
    <t>参考CLOSE：
23日(日)09時24分</t>
    <phoneticPr fontId="1"/>
  </si>
  <si>
    <t>参考CLOSE：
23日(日)13時00分</t>
    <phoneticPr fontId="1"/>
  </si>
  <si>
    <t>参考CLOSE：
23日(日)15時00分</t>
    <phoneticPr fontId="1"/>
  </si>
  <si>
    <t>OPEN：
24日(月)00時48分
CLOSE：
24日(月)22時00分</t>
    <rPh sb="10" eb="11">
      <t>ゲツ</t>
    </rPh>
    <phoneticPr fontId="1"/>
  </si>
  <si>
    <t>(この先がブラインドコーナーとなっており)対向車接近の把握が難しいため右折時には注意。右折後も軽自動車ですら離合困難な道路幅のため走行時は注意を!!</t>
    <rPh sb="3" eb="4">
      <t>サキ</t>
    </rPh>
    <rPh sb="21" eb="24">
      <t>タイコウシャ</t>
    </rPh>
    <rPh sb="24" eb="26">
      <t>セッキン</t>
    </rPh>
    <rPh sb="27" eb="29">
      <t>ハアク</t>
    </rPh>
    <rPh sb="30" eb="31">
      <t>ムズカ</t>
    </rPh>
    <rPh sb="35" eb="37">
      <t>ウセツ</t>
    </rPh>
    <rPh sb="37" eb="38">
      <t>ジ</t>
    </rPh>
    <rPh sb="40" eb="42">
      <t>チュウイ</t>
    </rPh>
    <rPh sb="43" eb="45">
      <t>ウセツ</t>
    </rPh>
    <rPh sb="45" eb="46">
      <t>ゴ</t>
    </rPh>
    <rPh sb="47" eb="51">
      <t>ケイジドウシャ</t>
    </rPh>
    <rPh sb="54" eb="56">
      <t>リゴウ</t>
    </rPh>
    <rPh sb="56" eb="58">
      <t>コンナン</t>
    </rPh>
    <rPh sb="59" eb="61">
      <t>ドウロ</t>
    </rPh>
    <rPh sb="61" eb="62">
      <t>ハバ</t>
    </rPh>
    <rPh sb="65" eb="67">
      <t>ソウコウ</t>
    </rPh>
    <rPh sb="67" eb="68">
      <t>ジ</t>
    </rPh>
    <rPh sb="69" eb="71">
      <t>チュウイ</t>
    </rPh>
    <phoneticPr fontId="1"/>
  </si>
  <si>
    <t>買い物をしてレシートを貰う⇒ブルベカードにレシートの打刻時刻を記載する。近隣のハローズ山手店･ディスカウントドラッグ_コスモス山手店のレシートでもOK。</t>
    <rPh sb="36" eb="38">
      <t>キンリン</t>
    </rPh>
    <rPh sb="43" eb="45">
      <t>ヤマテ</t>
    </rPh>
    <rPh sb="45" eb="46">
      <t>テン</t>
    </rPh>
    <rPh sb="63" eb="65">
      <t>ヤマテ</t>
    </rPh>
    <rPh sb="65" eb="66">
      <t>テン</t>
    </rPh>
    <phoneticPr fontId="1"/>
  </si>
  <si>
    <t>(右折後)約1㎞先に食品スーパー･定食屋･ファストフード店･ネットカフェ･コインランドリーあり。R2は大型車の往来も非常に多いため注意して走行を!!</t>
    <rPh sb="1" eb="3">
      <t>ウセツ</t>
    </rPh>
    <rPh sb="3" eb="4">
      <t>ゴ</t>
    </rPh>
    <rPh sb="5" eb="6">
      <t>ヤク</t>
    </rPh>
    <rPh sb="8" eb="9">
      <t>サキ</t>
    </rPh>
    <rPh sb="10" eb="12">
      <t>ショクヒン</t>
    </rPh>
    <rPh sb="17" eb="20">
      <t>テイショクヤ</t>
    </rPh>
    <rPh sb="28" eb="29">
      <t>テン</t>
    </rPh>
    <rPh sb="51" eb="54">
      <t>オオガタシャ</t>
    </rPh>
    <rPh sb="55" eb="57">
      <t>オウライ</t>
    </rPh>
    <rPh sb="58" eb="60">
      <t>ヒジョウ</t>
    </rPh>
    <rPh sb="61" eb="62">
      <t>オオ</t>
    </rPh>
    <rPh sb="65" eb="67">
      <t>チュウイ</t>
    </rPh>
    <rPh sb="69" eb="71">
      <t>ソウコウ</t>
    </rPh>
    <phoneticPr fontId="1"/>
  </si>
  <si>
    <t>道路標識に従って一旦停止⇒後方を確認して進行する。尾道バイパスから直進してくる車両に注意して下さい。R2は大型車の往来も非常に多いため注意して走行を!!</t>
    <rPh sb="0" eb="2">
      <t>ドウロ</t>
    </rPh>
    <rPh sb="2" eb="4">
      <t>ヒョウシキ</t>
    </rPh>
    <rPh sb="5" eb="6">
      <t>シタガ</t>
    </rPh>
    <rPh sb="8" eb="10">
      <t>イッタン</t>
    </rPh>
    <rPh sb="10" eb="12">
      <t>テイシ</t>
    </rPh>
    <rPh sb="13" eb="15">
      <t>コウホウ</t>
    </rPh>
    <rPh sb="16" eb="18">
      <t>カクニン</t>
    </rPh>
    <rPh sb="20" eb="22">
      <t>シンコウ</t>
    </rPh>
    <rPh sb="25" eb="27">
      <t>オノミチ</t>
    </rPh>
    <rPh sb="33" eb="35">
      <t>チョクシン</t>
    </rPh>
    <rPh sb="39" eb="41">
      <t>シャリョウ</t>
    </rPh>
    <rPh sb="42" eb="44">
      <t>チュウイ</t>
    </rPh>
    <rPh sb="46" eb="47">
      <t>クダ</t>
    </rPh>
    <phoneticPr fontId="1"/>
  </si>
  <si>
    <t>R2からフェードアウトする形で左側へ進む</t>
    <rPh sb="13" eb="14">
      <t>カタチ</t>
    </rPh>
    <rPh sb="15" eb="17">
      <t>ヒダリガワ</t>
    </rPh>
    <rPh sb="18" eb="19">
      <t>スス</t>
    </rPh>
    <phoneticPr fontId="1"/>
  </si>
  <si>
    <t>OPEN：
23日(日)23時52分
CLOSE：
24日(月)20時08分</t>
    <phoneticPr fontId="1"/>
  </si>
  <si>
    <t>糸崎8丁目</t>
    <rPh sb="0" eb="2">
      <t>イトザキ</t>
    </rPh>
    <rPh sb="3" eb="5">
      <t>チョウメ</t>
    </rPh>
    <phoneticPr fontId="1"/>
  </si>
  <si>
    <r>
      <t xml:space="preserve">買い物をしてレシートを貰う⇒ブルベカードにレシートの打刻時刻を記載する。
</t>
    </r>
    <r>
      <rPr>
        <u/>
        <sz val="12"/>
        <color rgb="FFFF0000"/>
        <rFont val="メイリオ"/>
        <family val="3"/>
        <charset val="128"/>
      </rPr>
      <t>約0.6㎞先にある｢休山トンネル東口｣交差点～No.192の区間(休山トンネル)については必ず歩道を走行すること。</t>
    </r>
    <rPh sb="37" eb="38">
      <t>ヤク</t>
    </rPh>
    <rPh sb="42" eb="43">
      <t>サキ</t>
    </rPh>
    <rPh sb="47" eb="48">
      <t>ヤス</t>
    </rPh>
    <rPh sb="48" eb="49">
      <t>ヤマ</t>
    </rPh>
    <rPh sb="53" eb="55">
      <t>ヒガシグチ</t>
    </rPh>
    <rPh sb="56" eb="59">
      <t>コウサテン</t>
    </rPh>
    <rPh sb="67" eb="69">
      <t>クカン</t>
    </rPh>
    <rPh sb="70" eb="71">
      <t>ヤス</t>
    </rPh>
    <rPh sb="71" eb="72">
      <t>ヤマ</t>
    </rPh>
    <rPh sb="82" eb="83">
      <t>カナラ</t>
    </rPh>
    <rPh sb="84" eb="86">
      <t>ホドウ</t>
    </rPh>
    <rPh sb="87" eb="89">
      <t>ソウコウ</t>
    </rPh>
    <phoneticPr fontId="1"/>
  </si>
  <si>
    <t>道路に設置されている案内表示/看板の指示通りに自転車を降りて左側歩道へ入る⇒高架を通って交差点を迂回すること。左折車の巻き込み事故が多発している交差点であるため車道を直進することは厳禁!!</t>
    <rPh sb="0" eb="2">
      <t>ドウロ</t>
    </rPh>
    <rPh sb="3" eb="5">
      <t>セッチ</t>
    </rPh>
    <rPh sb="10" eb="12">
      <t>アンナイ</t>
    </rPh>
    <rPh sb="12" eb="14">
      <t>ヒョウジ</t>
    </rPh>
    <rPh sb="15" eb="17">
      <t>カンバン</t>
    </rPh>
    <rPh sb="18" eb="20">
      <t>シジ</t>
    </rPh>
    <rPh sb="20" eb="21">
      <t>ドオ</t>
    </rPh>
    <rPh sb="23" eb="26">
      <t>ジテンシャ</t>
    </rPh>
    <rPh sb="27" eb="28">
      <t>オ</t>
    </rPh>
    <rPh sb="30" eb="32">
      <t>ヒダリガワ</t>
    </rPh>
    <rPh sb="32" eb="34">
      <t>ホドウ</t>
    </rPh>
    <rPh sb="35" eb="36">
      <t>ハイ</t>
    </rPh>
    <rPh sb="38" eb="40">
      <t>コウカ</t>
    </rPh>
    <rPh sb="41" eb="42">
      <t>トオ</t>
    </rPh>
    <rPh sb="44" eb="47">
      <t>コウサテン</t>
    </rPh>
    <rPh sb="48" eb="50">
      <t>ウカイ</t>
    </rPh>
    <rPh sb="55" eb="57">
      <t>サセツ</t>
    </rPh>
    <rPh sb="57" eb="58">
      <t>シャ</t>
    </rPh>
    <rPh sb="59" eb="60">
      <t>マ</t>
    </rPh>
    <rPh sb="61" eb="62">
      <t>コ</t>
    </rPh>
    <rPh sb="63" eb="65">
      <t>ジコ</t>
    </rPh>
    <rPh sb="66" eb="68">
      <t>タハツ</t>
    </rPh>
    <rPh sb="72" eb="75">
      <t>コウサテン</t>
    </rPh>
    <rPh sb="80" eb="82">
      <t>シャドウ</t>
    </rPh>
    <rPh sb="83" eb="85">
      <t>チョクシン</t>
    </rPh>
    <rPh sb="90" eb="92">
      <t>ゲンキン</t>
    </rPh>
    <phoneticPr fontId="1"/>
  </si>
  <si>
    <t>呉方面へ。アプローチ部分や橋上は道路幅が狭いため通行車両との接触事故等が起きないように注意。</t>
    <rPh sb="0" eb="1">
      <t>クレ</t>
    </rPh>
    <rPh sb="1" eb="3">
      <t>ホウメン</t>
    </rPh>
    <phoneticPr fontId="1"/>
  </si>
  <si>
    <t>横断歩道が無いため前後方向からの接近車両に注意して右折すること。アプローチ部分や橋上は道路幅が狭いため通行車両との接触事故が起きないように注意(集団走行は控えて下さい)。</t>
    <rPh sb="0" eb="2">
      <t>オウダン</t>
    </rPh>
    <rPh sb="2" eb="4">
      <t>ホドウ</t>
    </rPh>
    <rPh sb="5" eb="6">
      <t>ナ</t>
    </rPh>
    <rPh sb="9" eb="11">
      <t>ゼンゴ</t>
    </rPh>
    <rPh sb="11" eb="13">
      <t>ホウコウ</t>
    </rPh>
    <rPh sb="16" eb="18">
      <t>セッキン</t>
    </rPh>
    <rPh sb="18" eb="20">
      <t>シャリョウ</t>
    </rPh>
    <rPh sb="21" eb="23">
      <t>チュウイ</t>
    </rPh>
    <rPh sb="25" eb="27">
      <t>ウセツ</t>
    </rPh>
    <phoneticPr fontId="1"/>
  </si>
  <si>
    <t>交差点の手前にある横断歩道を渡って(車道の右側に位置する)歩道を走行する。橋上は歩道の道幅が狭いため通行時には注意。</t>
    <rPh sb="0" eb="3">
      <t>コウサテン</t>
    </rPh>
    <rPh sb="4" eb="6">
      <t>テマエ</t>
    </rPh>
    <rPh sb="9" eb="11">
      <t>オウダン</t>
    </rPh>
    <rPh sb="11" eb="13">
      <t>ホドウ</t>
    </rPh>
    <rPh sb="14" eb="15">
      <t>ワタ</t>
    </rPh>
    <rPh sb="18" eb="20">
      <t>シャドウ</t>
    </rPh>
    <rPh sb="21" eb="23">
      <t>ミギガワ</t>
    </rPh>
    <rPh sb="24" eb="26">
      <t>イチ</t>
    </rPh>
    <rPh sb="29" eb="31">
      <t>ホドウ</t>
    </rPh>
    <rPh sb="32" eb="34">
      <t>ソウコウ</t>
    </rPh>
    <rPh sb="37" eb="39">
      <t>キョウジョウ</t>
    </rPh>
    <rPh sb="38" eb="39">
      <t>ジョウ</t>
    </rPh>
    <rPh sb="40" eb="42">
      <t>ホドウ</t>
    </rPh>
    <rPh sb="43" eb="45">
      <t>ミチハバ</t>
    </rPh>
    <rPh sb="46" eb="47">
      <t>セマ</t>
    </rPh>
    <rPh sb="50" eb="53">
      <t>ツウコウジ</t>
    </rPh>
    <rPh sb="55" eb="57">
      <t>チュウイ</t>
    </rPh>
    <phoneticPr fontId="1"/>
  </si>
  <si>
    <t>交差点前では徐行して右折すること</t>
    <rPh sb="0" eb="3">
      <t>コウサテン</t>
    </rPh>
    <rPh sb="3" eb="4">
      <t>マエ</t>
    </rPh>
    <rPh sb="6" eb="8">
      <t>ジョコウ</t>
    </rPh>
    <rPh sb="10" eb="12">
      <t>ウセツ</t>
    </rPh>
    <phoneticPr fontId="1"/>
  </si>
  <si>
    <t>広島･呉市街方面へ。交通量の増える時間帯になるため注意を!!</t>
    <rPh sb="0" eb="2">
      <t>ヒロシマ</t>
    </rPh>
    <rPh sb="3" eb="6">
      <t>クレシガイ</t>
    </rPh>
    <rPh sb="6" eb="8">
      <t>ホウメン</t>
    </rPh>
    <rPh sb="10" eb="12">
      <t>コウツウ</t>
    </rPh>
    <rPh sb="12" eb="13">
      <t>リョウ</t>
    </rPh>
    <rPh sb="14" eb="15">
      <t>フ</t>
    </rPh>
    <rPh sb="17" eb="20">
      <t>ジカンタイ</t>
    </rPh>
    <rPh sb="25" eb="27">
      <t>チュウイ</t>
    </rPh>
    <phoneticPr fontId="8"/>
  </si>
  <si>
    <t>広島･呉方面へ。交差点付近に｢道の駅 たけはら｣あり</t>
    <rPh sb="0" eb="2">
      <t>ヒロシマ</t>
    </rPh>
    <rPh sb="3" eb="4">
      <t>クレ</t>
    </rPh>
    <rPh sb="4" eb="6">
      <t>ホウメン</t>
    </rPh>
    <rPh sb="8" eb="13">
      <t>コウサテンフキン</t>
    </rPh>
    <rPh sb="15" eb="16">
      <t>ミチ</t>
    </rPh>
    <rPh sb="17" eb="18">
      <t>エキ</t>
    </rPh>
    <phoneticPr fontId="8"/>
  </si>
  <si>
    <t>自転車･歩行者を除いた一方通行区間を進む(必ず徐行して通行すること)。</t>
    <rPh sb="0" eb="3">
      <t>ジテンシャ</t>
    </rPh>
    <rPh sb="4" eb="7">
      <t>ホコウシャ</t>
    </rPh>
    <rPh sb="8" eb="9">
      <t>ノゾ</t>
    </rPh>
    <rPh sb="11" eb="15">
      <t>イッポウツウコウ</t>
    </rPh>
    <rPh sb="15" eb="17">
      <t>クカン</t>
    </rPh>
    <rPh sb="18" eb="19">
      <t>スス</t>
    </rPh>
    <rPh sb="21" eb="22">
      <t>カナラ</t>
    </rPh>
    <rPh sb="23" eb="25">
      <t>ジョコウ</t>
    </rPh>
    <rPh sb="27" eb="29">
      <t>ツウコウ</t>
    </rPh>
    <phoneticPr fontId="1"/>
  </si>
  <si>
    <t>【通過チェック⑥】
(福山鞆の浦)常夜灯</t>
    <rPh sb="1" eb="3">
      <t>ツウカ</t>
    </rPh>
    <rPh sb="11" eb="13">
      <t>フクヤマ</t>
    </rPh>
    <rPh sb="13" eb="14">
      <t>トモ</t>
    </rPh>
    <rPh sb="15" eb="16">
      <t>ウラ</t>
    </rPh>
    <rPh sb="17" eb="20">
      <t>ジョウヤトウ</t>
    </rPh>
    <phoneticPr fontId="1"/>
  </si>
  <si>
    <t>多々羅大橋方面へ。Cycle Track 区間は道幅が狭いため対向車に要注意。また道路工事箇所もあるため一部迂回する必要あり。</t>
    <rPh sb="0" eb="2">
      <t>タタ</t>
    </rPh>
    <rPh sb="2" eb="3">
      <t>ラ</t>
    </rPh>
    <rPh sb="3" eb="5">
      <t>オオハシ</t>
    </rPh>
    <rPh sb="5" eb="7">
      <t>ホウメン</t>
    </rPh>
    <rPh sb="41" eb="43">
      <t>ドウロ</t>
    </rPh>
    <rPh sb="43" eb="45">
      <t>コウジ</t>
    </rPh>
    <rPh sb="45" eb="47">
      <t>カショ</t>
    </rPh>
    <rPh sb="52" eb="54">
      <t>イチブ</t>
    </rPh>
    <rPh sb="54" eb="56">
      <t>ウカイ</t>
    </rPh>
    <rPh sb="58" eb="60">
      <t>ヒツヨウ</t>
    </rPh>
    <phoneticPr fontId="8"/>
  </si>
  <si>
    <t>ブルーラインに沿って走行。Cycle Track 区間は道幅が狭いため対向車に注意要。また道路工事箇所もあるため一部迂回する必要あり。</t>
    <rPh sb="7" eb="8">
      <t>ソ</t>
    </rPh>
    <rPh sb="10" eb="12">
      <t>ソウコウ</t>
    </rPh>
    <rPh sb="49" eb="51">
      <t>カショ</t>
    </rPh>
    <phoneticPr fontId="1"/>
  </si>
  <si>
    <t>交差点/ルートから約200mほど外れた場所にスーパー･ファミレス･ネットカフェあり</t>
    <rPh sb="0" eb="3">
      <t>コウサテン</t>
    </rPh>
    <rPh sb="9" eb="10">
      <t>ヤク</t>
    </rPh>
    <rPh sb="16" eb="17">
      <t>ハズ</t>
    </rPh>
    <rPh sb="19" eb="21">
      <t>バショ</t>
    </rPh>
    <phoneticPr fontId="1"/>
  </si>
  <si>
    <t>K276→K34</t>
    <phoneticPr fontId="1"/>
  </si>
  <si>
    <t>｢大山神社｣と彫刻されている石柱･鳥居もしくは境内全景と自転車･ブルベカードを一緒に写真撮影する。自転車神社としても有名な神社なので交通安全を祈願して参拝されることをオススメ。</t>
    <rPh sb="1" eb="3">
      <t>オオヤマ</t>
    </rPh>
    <rPh sb="3" eb="5">
      <t>ジンジャ</t>
    </rPh>
    <rPh sb="7" eb="9">
      <t>チョウコク</t>
    </rPh>
    <rPh sb="14" eb="16">
      <t>セキチュウ</t>
    </rPh>
    <rPh sb="17" eb="19">
      <t>トリイ</t>
    </rPh>
    <rPh sb="23" eb="25">
      <t>ケイダイ</t>
    </rPh>
    <rPh sb="25" eb="27">
      <t>ゼンケイ</t>
    </rPh>
    <rPh sb="28" eb="31">
      <t>ジテンシャ</t>
    </rPh>
    <rPh sb="39" eb="41">
      <t>イッショ</t>
    </rPh>
    <rPh sb="42" eb="46">
      <t>シャシンサツエイ</t>
    </rPh>
    <rPh sb="49" eb="52">
      <t>ジテンシャ</t>
    </rPh>
    <rPh sb="52" eb="54">
      <t>ジンジャ</t>
    </rPh>
    <rPh sb="58" eb="60">
      <t>ユウメイ</t>
    </rPh>
    <rPh sb="61" eb="63">
      <t>ジンジャ</t>
    </rPh>
    <rPh sb="66" eb="68">
      <t>コウツウ</t>
    </rPh>
    <rPh sb="68" eb="70">
      <t>アンゼン</t>
    </rPh>
    <rPh sb="71" eb="73">
      <t>キガン</t>
    </rPh>
    <rPh sb="75" eb="77">
      <t>サンパイ</t>
    </rPh>
    <phoneticPr fontId="1"/>
  </si>
  <si>
    <t xml:space="preserve"> K36
 →K487
 →K36</t>
    <phoneticPr fontId="1"/>
  </si>
  <si>
    <t>K44→R487</t>
    <phoneticPr fontId="1"/>
  </si>
  <si>
    <t>K287→K356</t>
    <phoneticPr fontId="1"/>
  </si>
  <si>
    <t>合流</t>
    <rPh sb="0" eb="2">
      <t>ゴウリュウ</t>
    </rPh>
    <phoneticPr fontId="1"/>
  </si>
  <si>
    <t>三原方面へ。誤って左車線に進入した場合(福山方面へ進入した場合)は左折車両に注意して横断歩道を渡って二段階右折すること。</t>
    <rPh sb="0" eb="2">
      <t>ミハラ</t>
    </rPh>
    <rPh sb="2" eb="4">
      <t>ホウメン</t>
    </rPh>
    <rPh sb="6" eb="7">
      <t>アヤマ</t>
    </rPh>
    <rPh sb="9" eb="10">
      <t>ヒダリ</t>
    </rPh>
    <rPh sb="10" eb="12">
      <t>シャセン</t>
    </rPh>
    <rPh sb="13" eb="15">
      <t>シンニュウ</t>
    </rPh>
    <rPh sb="17" eb="19">
      <t>バアイ</t>
    </rPh>
    <rPh sb="20" eb="22">
      <t>フクヤマ</t>
    </rPh>
    <rPh sb="22" eb="24">
      <t>ホウメン</t>
    </rPh>
    <rPh sb="25" eb="27">
      <t>シンニュウ</t>
    </rPh>
    <rPh sb="29" eb="31">
      <t>バアイ</t>
    </rPh>
    <rPh sb="33" eb="35">
      <t>サセツ</t>
    </rPh>
    <rPh sb="35" eb="37">
      <t>シャリョウ</t>
    </rPh>
    <rPh sb="38" eb="40">
      <t>チュウイ</t>
    </rPh>
    <rPh sb="42" eb="44">
      <t>オウダン</t>
    </rPh>
    <rPh sb="44" eb="46">
      <t>ホドウ</t>
    </rPh>
    <rPh sb="47" eb="48">
      <t>ワタ</t>
    </rPh>
    <rPh sb="50" eb="55">
      <t>ニダンカイウセツ</t>
    </rPh>
    <phoneticPr fontId="8"/>
  </si>
  <si>
    <t>K245→市道</t>
    <rPh sb="5" eb="7">
      <t>シドウ</t>
    </rPh>
    <phoneticPr fontId="1"/>
  </si>
  <si>
    <t>国道2号線方面へ。(左折後)左側にファミレスあり。</t>
    <rPh sb="0" eb="2">
      <t>コクドウ</t>
    </rPh>
    <rPh sb="3" eb="5">
      <t>ゴウセン</t>
    </rPh>
    <rPh sb="5" eb="7">
      <t>ホウメン</t>
    </rPh>
    <rPh sb="10" eb="12">
      <t>サセツ</t>
    </rPh>
    <rPh sb="12" eb="13">
      <t>ゴ</t>
    </rPh>
    <rPh sb="14" eb="16">
      <t>ヒダリガワ</t>
    </rPh>
    <phoneticPr fontId="1"/>
  </si>
  <si>
    <t>K25</t>
    <phoneticPr fontId="1"/>
  </si>
  <si>
    <t>宮沖1丁目6番</t>
    <rPh sb="0" eb="2">
      <t>ミヤオキ</t>
    </rPh>
    <rPh sb="3" eb="5">
      <t>チョウメ</t>
    </rPh>
    <rPh sb="6" eb="7">
      <t>バン</t>
    </rPh>
    <phoneticPr fontId="1"/>
  </si>
  <si>
    <t>R185→R487</t>
    <phoneticPr fontId="1"/>
  </si>
  <si>
    <t>右斜め方向に直進する</t>
    <rPh sb="0" eb="1">
      <t>ミギ</t>
    </rPh>
    <rPh sb="1" eb="2">
      <t>ナナ</t>
    </rPh>
    <rPh sb="3" eb="5">
      <t>ホウコウ</t>
    </rPh>
    <rPh sb="6" eb="8">
      <t>チョクシン</t>
    </rPh>
    <phoneticPr fontId="1"/>
  </si>
  <si>
    <t>K34</t>
    <phoneticPr fontId="1"/>
  </si>
  <si>
    <t>No.209までの区間は交通量が非常に多い一方、路側帯の無い･舗装が荒れている場所も多々あるため交通事故等が発生しないように注意して下さい。ゴール目前だからと気を抜かないようにw。</t>
    <rPh sb="48" eb="50">
      <t>コウツウ</t>
    </rPh>
    <rPh sb="50" eb="52">
      <t>ジコ</t>
    </rPh>
    <rPh sb="52" eb="53">
      <t>トウ</t>
    </rPh>
    <rPh sb="54" eb="56">
      <t>ハッセイ</t>
    </rPh>
    <rPh sb="73" eb="75">
      <t>モクゼン</t>
    </rPh>
    <rPh sb="79" eb="80">
      <t>キ</t>
    </rPh>
    <rPh sb="81" eb="82">
      <t>ヌ</t>
    </rPh>
    <phoneticPr fontId="1"/>
  </si>
  <si>
    <t>道なりに右折しないように注意すること</t>
    <rPh sb="0" eb="1">
      <t>ミチ</t>
    </rPh>
    <rPh sb="4" eb="6">
      <t>ウセツ</t>
    </rPh>
    <rPh sb="12" eb="14">
      <t>チュウイ</t>
    </rPh>
    <phoneticPr fontId="1"/>
  </si>
  <si>
    <t>必ず横断歩道を渡って二段階右折すること</t>
    <rPh sb="0" eb="1">
      <t>カナラ</t>
    </rPh>
    <rPh sb="2" eb="6">
      <t>オウダンホドウ</t>
    </rPh>
    <rPh sb="7" eb="8">
      <t>ワタ</t>
    </rPh>
    <rPh sb="10" eb="15">
      <t>ニダンカイウセツ</t>
    </rPh>
    <phoneticPr fontId="1"/>
  </si>
  <si>
    <r>
      <rPr>
        <b/>
        <u/>
        <sz val="20"/>
        <color rgb="FF002060"/>
        <rFont val="メイリオ"/>
        <family val="3"/>
        <charset val="128"/>
      </rPr>
      <t>【留意事項･注意点】BRM223広島600㎞広島･今治に参加される方へ</t>
    </r>
    <r>
      <rPr>
        <sz val="12"/>
        <color rgb="FF002060"/>
        <rFont val="メイリオ"/>
        <family val="3"/>
        <charset val="128"/>
      </rPr>
      <t xml:space="preserve">
(これまで実際に発生した事案を踏まえて)下記の留意事項･注意点に気を付けて、ご参加下さいますよう よろしくお願い致します。
(1)準備･車検        
　　①サドルバッグ･バーエンドに取付した尾灯では車検不合格となりますので必ずフレームに尾灯は固定して下さい。       
　　②稀にベルを忘れて車検不合格となる方が居られますので注意して下さい(道路交通法_違反になります)。  
　　③交通量の多い区間を夜間走行するため(車検の基準に加えて)尾灯の追加･セーフティアームバンドの装着などの安全装備の追加を強く推奨します。 
　　④ドロップバッグは実施しておりませんので予めご了承下さい(必要があればご自身で指定場所への配送サービスを手配して下さい)。    
(2)走行中
　　①</t>
    </r>
    <r>
      <rPr>
        <u/>
        <sz val="12"/>
        <color rgb="FF002060"/>
        <rFont val="メイリオ"/>
        <family val="3"/>
        <charset val="128"/>
      </rPr>
      <t>信号無視や無灯火走行等の道路交通法_違反に該当する行為は全て｢失格｣扱いとなりますので注意して下さい。</t>
    </r>
    <r>
      <rPr>
        <sz val="12"/>
        <color rgb="FF002060"/>
        <rFont val="メイリオ"/>
        <family val="3"/>
        <charset val="128"/>
      </rPr>
      <t xml:space="preserve">
　　②各交差点での右折するときは必ず二段階右折して下さい。
　　③交通量が非常に多い区間も走行しますので早朝･薄暮時やトンネル内では必ず前照灯･尾灯を点灯させて周囲を走行するドライバーに対して自身の存在を知らせるように
　　　して下さい。
　　④トンネル走行･夜間走行時に前照灯･尾灯を点灯する際は｢点滅｣は不可です。必ず｢点灯｣させて下さい。
　　⑤路側帯が無い区間もありますので車道走行が危険と判断される場合には必ず歩道走行を考慮して下さい。
　　⑥Qシートに記載されている距離には誤差がありますので注意して下さい(必ずしも正確ではありません)。
　　⑦コースアウトした場合については必ずコースアウトした地点まで戻って正規のルートに復帰して下さい。これが遵守されない場合は走行距離が長くなってもショート
　　　カットと判断してDNF扱いとします。       
　　⑧各PCのレシート発行時刻は各PCのオープン･クローズ時刻内に限って有効となります(これ以外の時間は無効⇒DNF扱いとなります)。
　　⑨各通過チェックでは必ずQシートの記載内容/指示内容通りに通過証明を行って下さい。</t>
    </r>
    <r>
      <rPr>
        <u/>
        <sz val="12"/>
        <color rgb="FF002060"/>
        <rFont val="メイリオ"/>
        <family val="3"/>
        <charset val="128"/>
      </rPr>
      <t xml:space="preserve">写真チェックの場合は指示通りの写真が撮影されていないために指定箇所を通過
</t>
    </r>
    <r>
      <rPr>
        <sz val="12"/>
        <color rgb="FF002060"/>
        <rFont val="メイリオ"/>
        <family val="3"/>
        <charset val="128"/>
      </rPr>
      <t>　　　</t>
    </r>
    <r>
      <rPr>
        <u/>
        <sz val="12"/>
        <color rgb="FF002060"/>
        <rFont val="メイリオ"/>
        <family val="3"/>
        <charset val="128"/>
      </rPr>
      <t>したことが確認できないケースが頻発しているため注意して下さい</t>
    </r>
    <r>
      <rPr>
        <sz val="12"/>
        <color rgb="FF002060"/>
        <rFont val="メイリオ"/>
        <family val="3"/>
        <charset val="128"/>
      </rPr>
      <t>(指示内容通りの写真が撮影されていない場合⇒DNF扱いとなります)。
　　⑩事前告知なくシークレットPCを設置する場合がありますが、シークレットPCにて通過チェックを受けなかった場合はDNF扱いとなるため注意して下さい。
(3)DNF･リタイアあるいは事故発生の場合        
　　①DNFを決断した時点で必ずブルベカードに記載されているスタッフの携帯電話へ連絡して下さい(電話連絡が困難な場合のみ掲示板投稿でのDNF宣言を行って下さい)。
　　②交通事故等が発生した場合は参加者自身が警察への通報・救急要請や保険会社への連絡ならびに保険会社等への連絡/対処後にブルベカードに記載されているスタッフの
　　　携帯電話へ連絡して下さい(状況如何により救済措置を行う場合もあります)。       
　　③どのような状況のDNFでもスタッフによる救援は行いません(参加者自身で対応して下さい)。  
(4)ゴール後の事務処理について 
　　①ゴール受付場所である若草集会所の近隣は住宅地であるため迷惑とならないように注意して下さい。
　　②各PC･通過チェックにて取得したレシートを紛失した場合は完走扱いとはなりません(DNF扱いとなります)ので注意して下さい。       
　　③完走者のうちメダル購入希望の方はメダル代金の1,000円と引き換えにお渡し致します。お釣りは用意しておりませんので必ず千円札1枚で支払って下さい。
　　④ブルベカードについては年内には発送/返送致しますので予めご了承下さい。</t>
    </r>
    <rPh sb="1" eb="5">
      <t>リュウイジコウ</t>
    </rPh>
    <rPh sb="6" eb="9">
      <t>チュウイテン</t>
    </rPh>
    <rPh sb="25" eb="27">
      <t>イマバリ</t>
    </rPh>
    <rPh sb="42" eb="44">
      <t>ジッサイ</t>
    </rPh>
    <rPh sb="45" eb="47">
      <t>ハッセイ</t>
    </rPh>
    <rPh sb="49" eb="51">
      <t>ジアン</t>
    </rPh>
    <rPh sb="52" eb="53">
      <t>フ</t>
    </rPh>
    <rPh sb="57" eb="59">
      <t>カキ</t>
    </rPh>
    <rPh sb="60" eb="62">
      <t>リュウイ</t>
    </rPh>
    <rPh sb="62" eb="64">
      <t>ジコウ</t>
    </rPh>
    <rPh sb="65" eb="68">
      <t>チュウイテン</t>
    </rPh>
    <rPh sb="69" eb="70">
      <t>キ</t>
    </rPh>
    <rPh sb="71" eb="72">
      <t>ツ</t>
    </rPh>
    <rPh sb="235" eb="237">
      <t>コウツウ</t>
    </rPh>
    <rPh sb="237" eb="238">
      <t>リョウ</t>
    </rPh>
    <rPh sb="239" eb="240">
      <t>オオ</t>
    </rPh>
    <rPh sb="241" eb="243">
      <t>クカン</t>
    </rPh>
    <rPh sb="244" eb="246">
      <t>ヤカン</t>
    </rPh>
    <rPh sb="246" eb="248">
      <t>ソウコウ</t>
    </rPh>
    <rPh sb="253" eb="255">
      <t>シャケン</t>
    </rPh>
    <rPh sb="256" eb="258">
      <t>キジュン</t>
    </rPh>
    <rPh sb="259" eb="260">
      <t>クワ</t>
    </rPh>
    <rPh sb="263" eb="265">
      <t>ビトウ</t>
    </rPh>
    <rPh sb="266" eb="268">
      <t>ツイカ</t>
    </rPh>
    <rPh sb="281" eb="283">
      <t>ソウチャク</t>
    </rPh>
    <rPh sb="286" eb="288">
      <t>アンゼン</t>
    </rPh>
    <rPh sb="288" eb="290">
      <t>ソウビ</t>
    </rPh>
    <rPh sb="291" eb="293">
      <t>ツイカ</t>
    </rPh>
    <rPh sb="294" eb="295">
      <t>ツヨ</t>
    </rPh>
    <rPh sb="296" eb="298">
      <t>スイショウ</t>
    </rPh>
    <rPh sb="315" eb="317">
      <t>ジッシ</t>
    </rPh>
    <rPh sb="326" eb="327">
      <t>アラカジ</t>
    </rPh>
    <rPh sb="329" eb="332">
      <t>リョウショウクダ</t>
    </rPh>
    <rPh sb="335" eb="337">
      <t>ヒツヨウ</t>
    </rPh>
    <rPh sb="342" eb="344">
      <t>ジシン</t>
    </rPh>
    <rPh sb="345" eb="347">
      <t>シテイ</t>
    </rPh>
    <rPh sb="347" eb="349">
      <t>バショ</t>
    </rPh>
    <rPh sb="351" eb="353">
      <t>ハイソウ</t>
    </rPh>
    <rPh sb="358" eb="360">
      <t>テハイ</t>
    </rPh>
    <rPh sb="362" eb="363">
      <t>クダ</t>
    </rPh>
    <rPh sb="561" eb="563">
      <t>ソウコウ</t>
    </rPh>
    <rPh sb="564" eb="566">
      <t>ヤカン</t>
    </rPh>
    <rPh sb="566" eb="568">
      <t>ソウコウ</t>
    </rPh>
    <rPh sb="568" eb="569">
      <t>ジ</t>
    </rPh>
    <rPh sb="888" eb="889">
      <t>カク</t>
    </rPh>
    <rPh sb="889" eb="891">
      <t>ツウカ</t>
    </rPh>
    <rPh sb="897" eb="898">
      <t>カナラ</t>
    </rPh>
    <rPh sb="904" eb="906">
      <t>キサイ</t>
    </rPh>
    <rPh sb="906" eb="908">
      <t>ナイヨウ</t>
    </rPh>
    <rPh sb="909" eb="911">
      <t>シジ</t>
    </rPh>
    <rPh sb="911" eb="913">
      <t>ナイヨウ</t>
    </rPh>
    <rPh sb="913" eb="914">
      <t>トオ</t>
    </rPh>
    <rPh sb="916" eb="918">
      <t>ツウカ</t>
    </rPh>
    <rPh sb="918" eb="920">
      <t>ショウメイ</t>
    </rPh>
    <rPh sb="921" eb="922">
      <t>オコナ</t>
    </rPh>
    <rPh sb="924" eb="925">
      <t>クダ</t>
    </rPh>
    <rPh sb="928" eb="930">
      <t>シャシン</t>
    </rPh>
    <rPh sb="935" eb="937">
      <t>バアイ</t>
    </rPh>
    <rPh sb="938" eb="940">
      <t>シジ</t>
    </rPh>
    <rPh sb="940" eb="941">
      <t>ドオ</t>
    </rPh>
    <rPh sb="943" eb="945">
      <t>シャシン</t>
    </rPh>
    <rPh sb="946" eb="948">
      <t>サツエイ</t>
    </rPh>
    <rPh sb="957" eb="959">
      <t>シテイ</t>
    </rPh>
    <rPh sb="959" eb="961">
      <t>カショ</t>
    </rPh>
    <rPh sb="962" eb="964">
      <t>ツウカ</t>
    </rPh>
    <rPh sb="973" eb="975">
      <t>カクニン</t>
    </rPh>
    <rPh sb="983" eb="985">
      <t>ヒンパツ</t>
    </rPh>
    <rPh sb="991" eb="993">
      <t>チュウイ</t>
    </rPh>
    <rPh sb="995" eb="996">
      <t>クダ</t>
    </rPh>
    <rPh sb="999" eb="1001">
      <t>シジ</t>
    </rPh>
    <rPh sb="1001" eb="1003">
      <t>ナイヨウ</t>
    </rPh>
    <rPh sb="1003" eb="1004">
      <t>ドオ</t>
    </rPh>
    <rPh sb="1006" eb="1008">
      <t>シャシン</t>
    </rPh>
    <rPh sb="1009" eb="1011">
      <t>サツエイ</t>
    </rPh>
    <rPh sb="1017" eb="1019">
      <t>バアイ</t>
    </rPh>
    <rPh sb="1023" eb="1024">
      <t>アツカ</t>
    </rPh>
    <rPh sb="1124" eb="1126">
      <t>ジコ</t>
    </rPh>
    <rPh sb="1126" eb="1128">
      <t>ハッセイ</t>
    </rPh>
    <rPh sb="1188" eb="1190">
      <t>デンワ</t>
    </rPh>
    <rPh sb="1190" eb="1192">
      <t>レンラク</t>
    </rPh>
    <rPh sb="1193" eb="1195">
      <t>コンナン</t>
    </rPh>
    <rPh sb="1196" eb="1198">
      <t>バアイ</t>
    </rPh>
    <rPh sb="1200" eb="1203">
      <t>ケイジバン</t>
    </rPh>
    <rPh sb="1203" eb="1205">
      <t>トウコウ</t>
    </rPh>
    <rPh sb="1210" eb="1212">
      <t>センゲン</t>
    </rPh>
    <rPh sb="1213" eb="1214">
      <t>オコナ</t>
    </rPh>
    <rPh sb="1216" eb="1217">
      <t>クダ</t>
    </rPh>
    <rPh sb="1225" eb="1227">
      <t>コウツウ</t>
    </rPh>
    <rPh sb="1227" eb="1229">
      <t>ジコ</t>
    </rPh>
    <rPh sb="1229" eb="1230">
      <t>トウ</t>
    </rPh>
    <rPh sb="1231" eb="1233">
      <t>ハッセイ</t>
    </rPh>
    <rPh sb="1235" eb="1237">
      <t>バアイ</t>
    </rPh>
    <rPh sb="1318" eb="1320">
      <t>ジョウキョウ</t>
    </rPh>
    <rPh sb="1320" eb="1322">
      <t>イカン</t>
    </rPh>
    <rPh sb="1325" eb="1327">
      <t>キュウサイ</t>
    </rPh>
    <rPh sb="1327" eb="1329">
      <t>ソチ</t>
    </rPh>
    <rPh sb="1330" eb="1331">
      <t>オコナ</t>
    </rPh>
    <rPh sb="1332" eb="1334">
      <t>バアイ</t>
    </rPh>
    <rPh sb="1430" eb="1435">
      <t>ワカクサシュウカイジョ</t>
    </rPh>
    <rPh sb="1436" eb="1438">
      <t>キンリン</t>
    </rPh>
    <rPh sb="1439" eb="1442">
      <t>ジュウタクチ</t>
    </rPh>
    <rPh sb="1447" eb="1449">
      <t>メイワク</t>
    </rPh>
    <rPh sb="1457" eb="1459">
      <t>チュウイ</t>
    </rPh>
    <rPh sb="1461" eb="1462">
      <t>クダ</t>
    </rPh>
    <phoneticPr fontId="1"/>
  </si>
  <si>
    <r>
      <t xml:space="preserve">【スタート】
平和橋南詰
</t>
    </r>
    <r>
      <rPr>
        <sz val="8"/>
        <rFont val="メイリオ"/>
        <family val="3"/>
        <charset val="128"/>
      </rPr>
      <t>(ファミリーマート段原日出町店_道路向かい)</t>
    </r>
    <rPh sb="7" eb="9">
      <t>ヘイワ</t>
    </rPh>
    <rPh sb="9" eb="10">
      <t>バシ</t>
    </rPh>
    <rPh sb="10" eb="11">
      <t>ミナミ</t>
    </rPh>
    <rPh sb="11" eb="12">
      <t>ツ</t>
    </rPh>
    <rPh sb="22" eb="28">
      <t>ダンバラヒノデチョウテン</t>
    </rPh>
    <rPh sb="29" eb="32">
      <t>ドウロム</t>
    </rPh>
    <phoneticPr fontId="1"/>
  </si>
  <si>
    <r>
      <t>※ゴール受付場所は広島ガーデンパレスの道路向かいにある｢若草集会所｣(住所：広島市東区若草町10-25)です。</t>
    </r>
    <r>
      <rPr>
        <sz val="12"/>
        <color rgb="FFFF0000"/>
        <rFont val="ＭＳ Ｐゴシック"/>
        <family val="3"/>
        <charset val="128"/>
        <scheme val="minor"/>
      </rPr>
      <t>集会所近隣は住宅地であるため近隣住民の迷惑とならないように一切の騒がしい行動等は慎んでください。</t>
    </r>
    <r>
      <rPr>
        <sz val="12"/>
        <rFont val="ＭＳ Ｐゴシック"/>
        <family val="2"/>
        <charset val="128"/>
        <scheme val="minor"/>
      </rPr>
      <t>なおGPSデータはゴール場所であるローソン広島東荒神町店～若草集会所までのルートも併せて引いております。</t>
    </r>
    <rPh sb="4" eb="6">
      <t>ウケツケ</t>
    </rPh>
    <rPh sb="6" eb="8">
      <t>バショ</t>
    </rPh>
    <rPh sb="28" eb="30">
      <t>ワカクサ</t>
    </rPh>
    <rPh sb="30" eb="33">
      <t>シュウカイジョ</t>
    </rPh>
    <rPh sb="35" eb="37">
      <t>ジュウショ</t>
    </rPh>
    <rPh sb="55" eb="58">
      <t>シュウカイジョ</t>
    </rPh>
    <rPh sb="58" eb="60">
      <t>キンリン</t>
    </rPh>
    <rPh sb="61" eb="64">
      <t>ジュウタクチ</t>
    </rPh>
    <rPh sb="115" eb="117">
      <t>バショ</t>
    </rPh>
    <rPh sb="132" eb="137">
      <t>ワカクサシュウカイジョ</t>
    </rPh>
    <rPh sb="144" eb="145">
      <t>アワ</t>
    </rPh>
    <rPh sb="147" eb="148">
      <t>ヒ</t>
    </rPh>
    <phoneticPr fontId="1"/>
  </si>
  <si>
    <t>(当初予定のスタート地点であったwマツダスタジアムを右側を見つつ)プロムナード手前の交差点を左折する</t>
    <rPh sb="1" eb="3">
      <t>トウショ</t>
    </rPh>
    <rPh sb="3" eb="5">
      <t>ヨテイ</t>
    </rPh>
    <rPh sb="10" eb="12">
      <t>チテン</t>
    </rPh>
    <rPh sb="26" eb="28">
      <t>ミギガワ</t>
    </rPh>
    <rPh sb="29" eb="30">
      <t>ミ</t>
    </rPh>
    <rPh sb="39" eb="40">
      <t>テ</t>
    </rPh>
    <rPh sb="40" eb="41">
      <t>マエ</t>
    </rPh>
    <rPh sb="42" eb="45">
      <t>コウサテン</t>
    </rPh>
    <rPh sb="46" eb="48">
      <t>サセツ</t>
    </rPh>
    <phoneticPr fontId="1"/>
  </si>
  <si>
    <t>常夜灯と自転車を一緒に写真撮影する。深夜のため'お静かに'。走行してきたルートをUターンする。</t>
    <rPh sb="0" eb="3">
      <t>ジョウヤトウ</t>
    </rPh>
    <rPh sb="4" eb="7">
      <t>ジテンシャ</t>
    </rPh>
    <rPh sb="8" eb="10">
      <t>イッショ</t>
    </rPh>
    <rPh sb="11" eb="13">
      <t>シャシン</t>
    </rPh>
    <rPh sb="13" eb="15">
      <t>サツエイ</t>
    </rPh>
    <rPh sb="18" eb="20">
      <t>シンヤ</t>
    </rPh>
    <rPh sb="25" eb="26">
      <t>シズ</t>
    </rPh>
    <rPh sb="30" eb="32">
      <t>ソウコウ</t>
    </rPh>
    <phoneticPr fontId="1"/>
  </si>
  <si>
    <t>OPEN：
23日(日)09時16分
CLOSE：
23日(日)13時24分</t>
    <phoneticPr fontId="1"/>
  </si>
  <si>
    <t>OPEN：
23日(日)10時14分
CLOSE：
23日(日)15時36分</t>
    <phoneticPr fontId="1"/>
  </si>
  <si>
    <t>参考CLOSE：
23日(日)02時44分</t>
    <phoneticPr fontId="1"/>
  </si>
  <si>
    <t>参考CLOSE：
24日(月)16時40分</t>
    <phoneticPr fontId="1"/>
  </si>
  <si>
    <r>
      <t>買い物をしてレシートを貰う⇒ブルベカードにレシートの打刻時刻を記載する。
ゴール後は</t>
    </r>
    <r>
      <rPr>
        <u/>
        <sz val="12"/>
        <color rgb="FFFF0000"/>
        <rFont val="メイリオ"/>
        <family val="3"/>
        <charset val="128"/>
      </rPr>
      <t>速やかに</t>
    </r>
    <r>
      <rPr>
        <sz val="12"/>
        <color theme="1"/>
        <rFont val="メイリオ"/>
        <family val="3"/>
        <charset val="128"/>
      </rPr>
      <t>ゴール受付場所である若草集会所へ移動してゴール処理を行って下さい。</t>
    </r>
    <rPh sb="40" eb="41">
      <t>ゴ</t>
    </rPh>
    <rPh sb="42" eb="43">
      <t>スミ</t>
    </rPh>
    <rPh sb="49" eb="51">
      <t>ウケツケ</t>
    </rPh>
    <rPh sb="51" eb="53">
      <t>バショ</t>
    </rPh>
    <rPh sb="56" eb="61">
      <t>ワカクサシュウカイジョ</t>
    </rPh>
    <rPh sb="62" eb="64">
      <t>イドウ</t>
    </rPh>
    <rPh sb="69" eb="71">
      <t>ショリ</t>
    </rPh>
    <rPh sb="72" eb="73">
      <t>オコナ</t>
    </rPh>
    <rPh sb="75" eb="76">
      <t>クダ</t>
    </rPh>
    <phoneticPr fontId="1"/>
  </si>
  <si>
    <t>※ゴール受付場所の開設時間は24日(日) 8時30分～22時00分を予定しております。開設時間である8時30分よりも早い時間帯にゴールされる場合(ゴールする見込みがある場合)はブルベカードに記載されている連絡先へご一報下さい。なお(集会所の利用が可能な時間は22時00分迄であることから)21時45分頃からスタッフは撤収作業を開始する予定のため予めご了承下さい。</t>
    <rPh sb="4" eb="6">
      <t>ウケツケ</t>
    </rPh>
    <rPh sb="6" eb="8">
      <t>バショ</t>
    </rPh>
    <rPh sb="9" eb="11">
      <t>カイセツ</t>
    </rPh>
    <rPh sb="11" eb="13">
      <t>ジカン</t>
    </rPh>
    <rPh sb="16" eb="17">
      <t>ニチ</t>
    </rPh>
    <rPh sb="18" eb="19">
      <t>ニチ</t>
    </rPh>
    <rPh sb="22" eb="23">
      <t>ジ</t>
    </rPh>
    <rPh sb="25" eb="26">
      <t>フン</t>
    </rPh>
    <rPh sb="29" eb="30">
      <t>ジ</t>
    </rPh>
    <rPh sb="32" eb="33">
      <t>フン</t>
    </rPh>
    <rPh sb="34" eb="36">
      <t>ヨテイ</t>
    </rPh>
    <rPh sb="43" eb="45">
      <t>カイセツ</t>
    </rPh>
    <rPh sb="45" eb="47">
      <t>ジカン</t>
    </rPh>
    <rPh sb="51" eb="52">
      <t>ジ</t>
    </rPh>
    <rPh sb="54" eb="55">
      <t>フン</t>
    </rPh>
    <rPh sb="58" eb="59">
      <t>ハヤ</t>
    </rPh>
    <rPh sb="60" eb="63">
      <t>ジカンタイ</t>
    </rPh>
    <rPh sb="70" eb="72">
      <t>バアイ</t>
    </rPh>
    <rPh sb="78" eb="80">
      <t>ミコ</t>
    </rPh>
    <rPh sb="84" eb="86">
      <t>バアイ</t>
    </rPh>
    <rPh sb="95" eb="97">
      <t>キサイ</t>
    </rPh>
    <rPh sb="102" eb="105">
      <t>レンラクサキ</t>
    </rPh>
    <rPh sb="107" eb="109">
      <t>イッポウ</t>
    </rPh>
    <rPh sb="109" eb="110">
      <t>クダ</t>
    </rPh>
    <rPh sb="116" eb="119">
      <t>シュウカイジョ</t>
    </rPh>
    <rPh sb="120" eb="122">
      <t>リヨウ</t>
    </rPh>
    <rPh sb="123" eb="125">
      <t>カノウ</t>
    </rPh>
    <rPh sb="126" eb="128">
      <t>ジカン</t>
    </rPh>
    <rPh sb="131" eb="132">
      <t>ジ</t>
    </rPh>
    <rPh sb="134" eb="135">
      <t>フン</t>
    </rPh>
    <rPh sb="135" eb="136">
      <t>マデ</t>
    </rPh>
    <rPh sb="150" eb="151">
      <t>ゴロ</t>
    </rPh>
    <rPh sb="158" eb="160">
      <t>テッシュウ</t>
    </rPh>
    <rPh sb="160" eb="162">
      <t>サギョウ</t>
    </rPh>
    <rPh sb="163" eb="165">
      <t>カイシ</t>
    </rPh>
    <rPh sb="167" eb="169">
      <t>ヨテイ</t>
    </rPh>
    <rPh sb="172" eb="173">
      <t>アラカジ</t>
    </rPh>
    <rPh sb="175" eb="178">
      <t>リョウショウクダ</t>
    </rPh>
    <phoneticPr fontId="1"/>
  </si>
  <si>
    <t>糸崎神社前</t>
    <rPh sb="0" eb="2">
      <t>イトザキ</t>
    </rPh>
    <rPh sb="2" eb="4">
      <t>ジンジャ</t>
    </rPh>
    <rPh sb="4" eb="5">
      <t>マエ</t>
    </rPh>
    <phoneticPr fontId="1"/>
  </si>
  <si>
    <t>三原･竹原方面へ。No.86までの区間は交通量が多いため注意!!</t>
    <rPh sb="0" eb="2">
      <t>ミハラ</t>
    </rPh>
    <rPh sb="3" eb="5">
      <t>タケハラ</t>
    </rPh>
    <rPh sb="5" eb="7">
      <t>ホウメン</t>
    </rPh>
    <rPh sb="20" eb="22">
      <t>コウツウ</t>
    </rPh>
    <rPh sb="22" eb="23">
      <t>リョウ</t>
    </rPh>
    <rPh sb="24" eb="25">
      <t>オオ</t>
    </rPh>
    <phoneticPr fontId="8"/>
  </si>
  <si>
    <t>更新日：令和2年2月14日(金)</t>
    <rPh sb="0" eb="3">
      <t>コウシンビ</t>
    </rPh>
    <rPh sb="4" eb="5">
      <t>レイ</t>
    </rPh>
    <rPh sb="5" eb="6">
      <t>ワ</t>
    </rPh>
    <rPh sb="7" eb="8">
      <t>ネン</t>
    </rPh>
    <rPh sb="9" eb="10">
      <t>ガツ</t>
    </rPh>
    <rPh sb="12" eb="13">
      <t>ニチ</t>
    </rPh>
    <rPh sb="14" eb="15">
      <t>キン</t>
    </rPh>
    <phoneticPr fontId="1"/>
  </si>
  <si>
    <t>Ver. 3.0</t>
    <phoneticPr fontId="1"/>
  </si>
  <si>
    <t>(確定版)</t>
    <rPh sb="1" eb="3">
      <t>カクテイ</t>
    </rPh>
    <rPh sb="3" eb="4">
      <t>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</si>
</sst>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Red]\(0.00\)"/>
    <numFmt numFmtId="177" formatCode="0.0_);[Red]\(0.0\)"/>
    <numFmt numFmtId="178" formatCode="\(0\)"/>
  </numFmts>
  <fonts count="24"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22"/>
      <color theme="1"/>
      <name val="メイリオ"/>
      <family val="3"/>
      <charset val="128"/>
    </font>
    <font>
      <sz val="12"/>
      <color theme="1"/>
      <name val="メイリオ"/>
      <family val="3"/>
      <charset val="128"/>
    </font>
    <font>
      <sz val="12"/>
      <name val="メイリオ"/>
      <family val="3"/>
      <charset val="128"/>
    </font>
    <font>
      <sz val="11"/>
      <color rgb="FFFF0000"/>
      <name val="メイリオ"/>
      <family val="3"/>
      <charset val="128"/>
    </font>
    <font>
      <sz val="11"/>
      <name val="メイリオ"/>
      <family val="3"/>
      <charset val="128"/>
    </font>
    <font>
      <sz val="11"/>
      <color theme="1"/>
      <name val="メイリオ"/>
      <family val="3"/>
      <charset val="128"/>
    </font>
    <font>
      <sz val="11"/>
      <name val="ＭＳ Ｐゴシック"/>
      <family val="2"/>
      <charset val="128"/>
      <scheme val="minor"/>
    </font>
    <font>
      <sz val="11"/>
      <color rgb="FFFF0000"/>
      <name val="ＭＳ Ｐゴシック"/>
      <family val="2"/>
      <charset val="128"/>
      <scheme val="minor"/>
    </font>
    <font>
      <sz val="12"/>
      <color rgb="FFFF0000"/>
      <name val="メイリオ"/>
      <family val="3"/>
      <charset val="128"/>
    </font>
    <font>
      <sz val="12"/>
      <name val="ＭＳ Ｐゴシック"/>
      <family val="2"/>
      <charset val="128"/>
      <scheme val="minor"/>
    </font>
    <font>
      <sz val="10"/>
      <name val="メイリオ"/>
      <family val="3"/>
      <charset val="128"/>
    </font>
    <font>
      <sz val="14"/>
      <name val="メイリオ"/>
      <family val="3"/>
      <charset val="128"/>
    </font>
    <font>
      <u/>
      <sz val="12"/>
      <color rgb="FFFF0000"/>
      <name val="メイリオ"/>
      <family val="3"/>
      <charset val="128"/>
    </font>
    <font>
      <b/>
      <u/>
      <sz val="20"/>
      <color rgb="FF002060"/>
      <name val="メイリオ"/>
      <family val="3"/>
      <charset val="128"/>
    </font>
    <font>
      <sz val="12"/>
      <color rgb="FF002060"/>
      <name val="メイリオ"/>
      <family val="3"/>
      <charset val="128"/>
    </font>
    <font>
      <u/>
      <sz val="12"/>
      <color rgb="FF002060"/>
      <name val="メイリオ"/>
      <family val="3"/>
      <charset val="128"/>
    </font>
    <font>
      <sz val="11"/>
      <name val="Yu Gothic UI Semilight"/>
      <family val="3"/>
      <charset val="128"/>
    </font>
    <font>
      <sz val="11"/>
      <name val="HG丸ｺﾞｼｯｸM-PRO"/>
      <family val="3"/>
      <charset val="128"/>
    </font>
    <font>
      <sz val="12"/>
      <color rgb="FFFF0000"/>
      <name val="ＭＳ Ｐゴシック"/>
      <family val="3"/>
      <charset val="128"/>
      <scheme val="minor"/>
    </font>
    <font>
      <sz val="8"/>
      <name val="メイリオ"/>
      <family val="3"/>
      <charset val="128"/>
    </font>
    <font>
      <b/>
      <u/>
      <sz val="22"/>
      <color theme="1"/>
      <name val="メイリオ"/>
      <family val="3"/>
      <charset val="128"/>
    </font>
  </fonts>
  <fills count="5">
    <fill>
      <patternFill patternType="none"/>
    </fill>
    <fill>
      <patternFill patternType="gray125"/>
    </fill>
    <fill>
      <patternFill patternType="solid">
        <fgColor rgb="FFFFFF00"/>
        <bgColor indexed="64"/>
      </patternFill>
    </fill>
    <fill>
      <patternFill patternType="solid">
        <fgColor indexed="65"/>
        <bgColor indexed="64"/>
      </patternFill>
    </fill>
    <fill>
      <patternFill patternType="solid">
        <fgColor rgb="FFFFFF99"/>
        <bgColor indexed="64"/>
      </patternFill>
    </fill>
  </fills>
  <borders count="20">
    <border>
      <left/>
      <right/>
      <top/>
      <bottom/>
      <diagonal/>
    </border>
    <border>
      <left style="thick">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right/>
      <top style="thick">
        <color indexed="64"/>
      </top>
      <bottom/>
      <diagonal/>
    </border>
    <border>
      <left style="thick">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style="thin">
        <color indexed="64"/>
      </right>
      <top style="dotted">
        <color indexed="64"/>
      </top>
      <bottom style="thick">
        <color indexed="64"/>
      </bottom>
      <diagonal/>
    </border>
    <border>
      <left style="thin">
        <color indexed="64"/>
      </left>
      <right style="thin">
        <color indexed="64"/>
      </right>
      <top style="dotted">
        <color indexed="64"/>
      </top>
      <bottom style="thick">
        <color indexed="64"/>
      </bottom>
      <diagonal/>
    </border>
    <border>
      <left style="thin">
        <color indexed="64"/>
      </left>
      <right style="thick">
        <color indexed="64"/>
      </right>
      <top style="dotted">
        <color indexed="64"/>
      </top>
      <bottom style="thick">
        <color indexed="64"/>
      </bottom>
      <diagonal/>
    </border>
    <border>
      <left style="thick">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thick">
        <color indexed="64"/>
      </right>
      <top/>
      <bottom style="dotted">
        <color indexed="64"/>
      </bottom>
      <diagonal/>
    </border>
    <border>
      <left style="thin">
        <color indexed="64"/>
      </left>
      <right style="thin">
        <color theme="0" tint="-0.24994659260841701"/>
      </right>
      <top style="double">
        <color indexed="64"/>
      </top>
      <bottom style="dotted">
        <color indexed="64"/>
      </bottom>
      <diagonal/>
    </border>
    <border>
      <left style="thin">
        <color theme="0" tint="-0.24994659260841701"/>
      </left>
      <right style="thin">
        <color indexed="64"/>
      </right>
      <top style="double">
        <color indexed="64"/>
      </top>
      <bottom style="dotted">
        <color indexed="64"/>
      </bottom>
      <diagonal/>
    </border>
    <border>
      <left style="thin">
        <color indexed="64"/>
      </left>
      <right style="thin">
        <color theme="0" tint="-0.24994659260841701"/>
      </right>
      <top style="dotted">
        <color indexed="64"/>
      </top>
      <bottom style="dotted">
        <color indexed="64"/>
      </bottom>
      <diagonal/>
    </border>
    <border>
      <left style="thin">
        <color theme="0" tint="-0.24994659260841701"/>
      </left>
      <right style="thin">
        <color indexed="64"/>
      </right>
      <top style="dotted">
        <color indexed="64"/>
      </top>
      <bottom style="dotted">
        <color indexed="64"/>
      </bottom>
      <diagonal/>
    </border>
    <border>
      <left style="thin">
        <color indexed="64"/>
      </left>
      <right style="thin">
        <color theme="0" tint="-0.24994659260841701"/>
      </right>
      <top style="dotted">
        <color indexed="64"/>
      </top>
      <bottom style="thick">
        <color indexed="64"/>
      </bottom>
      <diagonal/>
    </border>
    <border>
      <left style="thin">
        <color theme="0" tint="-0.24994659260841701"/>
      </left>
      <right style="thin">
        <color indexed="64"/>
      </right>
      <top style="dotted">
        <color indexed="64"/>
      </top>
      <bottom style="thick">
        <color indexed="64"/>
      </bottom>
      <diagonal/>
    </border>
  </borders>
  <cellStyleXfs count="1">
    <xf numFmtId="0" fontId="0" fillId="0" borderId="0">
      <alignment vertical="center"/>
    </xf>
  </cellStyleXfs>
  <cellXfs count="133">
    <xf numFmtId="0" fontId="0" fillId="0" borderId="0" xfId="0">
      <alignment vertical="center"/>
    </xf>
    <xf numFmtId="0" fontId="3" fillId="0" borderId="0" xfId="0" applyNumberFormat="1" applyFont="1" applyFill="1" applyAlignment="1">
      <alignment vertical="center"/>
    </xf>
    <xf numFmtId="0" fontId="0" fillId="0" borderId="0" xfId="0" applyFont="1" applyFill="1">
      <alignment vertical="center"/>
    </xf>
    <xf numFmtId="0" fontId="4" fillId="0" borderId="0" xfId="0" applyFont="1" applyFill="1" applyAlignment="1">
      <alignment horizontal="center" vertical="center" wrapText="1"/>
    </xf>
    <xf numFmtId="0" fontId="0" fillId="0" borderId="0" xfId="0" applyFont="1" applyFill="1" applyAlignment="1">
      <alignment horizontal="center" vertical="center"/>
    </xf>
    <xf numFmtId="0" fontId="5" fillId="0" borderId="0" xfId="0" applyFont="1" applyFill="1" applyAlignment="1">
      <alignment vertical="center" wrapText="1"/>
    </xf>
    <xf numFmtId="0" fontId="4" fillId="0" borderId="0" xfId="0" applyFont="1" applyFill="1" applyAlignment="1">
      <alignment vertical="center" wrapText="1"/>
    </xf>
    <xf numFmtId="176" fontId="4" fillId="0" borderId="0" xfId="0" applyNumberFormat="1" applyFont="1" applyFill="1" applyAlignment="1">
      <alignment vertical="center" wrapText="1"/>
    </xf>
    <xf numFmtId="0" fontId="0" fillId="0" borderId="0" xfId="0" applyFont="1" applyFill="1" applyAlignment="1">
      <alignment horizontal="right" vertical="center"/>
    </xf>
    <xf numFmtId="0" fontId="11" fillId="0" borderId="0" xfId="0" applyFont="1" applyFill="1" applyAlignment="1">
      <alignment vertical="center" wrapText="1"/>
    </xf>
    <xf numFmtId="0" fontId="10" fillId="0" borderId="0" xfId="0" applyFont="1" applyFill="1">
      <alignment vertical="center"/>
    </xf>
    <xf numFmtId="0" fontId="0" fillId="0" borderId="0" xfId="0" applyFont="1" applyFill="1" applyAlignment="1">
      <alignment vertical="center"/>
    </xf>
    <xf numFmtId="0" fontId="0" fillId="0" borderId="0" xfId="0" applyFill="1">
      <alignment vertical="center"/>
    </xf>
    <xf numFmtId="0" fontId="9" fillId="0" borderId="0" xfId="0" applyFont="1" applyFill="1" applyAlignment="1">
      <alignment horizontal="center" vertical="center"/>
    </xf>
    <xf numFmtId="49" fontId="5" fillId="0" borderId="0" xfId="0" applyNumberFormat="1" applyFont="1" applyFill="1" applyBorder="1" applyAlignment="1">
      <alignment horizontal="center" vertical="center" shrinkToFit="1"/>
    </xf>
    <xf numFmtId="177" fontId="5" fillId="0" borderId="2"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0" fontId="8" fillId="0" borderId="0" xfId="0" applyFont="1" applyFill="1" applyAlignment="1">
      <alignment horizontal="center" vertical="center"/>
    </xf>
    <xf numFmtId="0" fontId="0" fillId="0" borderId="0" xfId="0" applyFont="1" applyFill="1" applyAlignment="1">
      <alignment horizontal="center" vertical="center" shrinkToFit="1"/>
    </xf>
    <xf numFmtId="0" fontId="5" fillId="0" borderId="0" xfId="0" applyNumberFormat="1" applyFont="1" applyFill="1" applyBorder="1" applyAlignment="1">
      <alignment horizontal="center" vertical="center"/>
    </xf>
    <xf numFmtId="0" fontId="12" fillId="0" borderId="0" xfId="0" applyFont="1" applyFill="1" applyAlignment="1">
      <alignment horizontal="center" vertical="center"/>
    </xf>
    <xf numFmtId="177" fontId="12" fillId="0" borderId="0" xfId="0" applyNumberFormat="1" applyFont="1" applyFill="1" applyAlignment="1">
      <alignment horizontal="center" vertical="center"/>
    </xf>
    <xf numFmtId="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shrinkToFit="1"/>
    </xf>
    <xf numFmtId="0" fontId="7" fillId="0" borderId="2" xfId="0" applyNumberFormat="1" applyFont="1" applyFill="1" applyBorder="1" applyAlignment="1">
      <alignment horizontal="center" vertical="center"/>
    </xf>
    <xf numFmtId="0" fontId="12" fillId="0" borderId="0" xfId="0" applyFont="1" applyFill="1" applyAlignment="1">
      <alignment horizontal="left" vertical="center"/>
    </xf>
    <xf numFmtId="178" fontId="13" fillId="0" borderId="0" xfId="0" applyNumberFormat="1" applyFont="1" applyFill="1" applyBorder="1" applyAlignment="1">
      <alignment horizontal="center" vertical="center"/>
    </xf>
    <xf numFmtId="0" fontId="5" fillId="2" borderId="5" xfId="0" applyNumberFormat="1" applyFont="1" applyFill="1" applyBorder="1" applyAlignment="1">
      <alignment horizontal="center" vertical="center" wrapText="1" shrinkToFit="1"/>
    </xf>
    <xf numFmtId="177" fontId="5" fillId="2" borderId="6" xfId="0" applyNumberFormat="1" applyFont="1" applyFill="1" applyBorder="1" applyAlignment="1">
      <alignment horizontal="center" vertical="center" wrapText="1"/>
    </xf>
    <xf numFmtId="0" fontId="7" fillId="2" borderId="6" xfId="0" applyNumberFormat="1" applyFont="1" applyFill="1" applyBorder="1" applyAlignment="1">
      <alignment horizontal="center" vertical="center" wrapText="1"/>
    </xf>
    <xf numFmtId="0" fontId="7" fillId="2" borderId="6" xfId="0" applyNumberFormat="1" applyFont="1" applyFill="1" applyBorder="1" applyAlignment="1">
      <alignment horizontal="center" vertical="center" shrinkToFit="1"/>
    </xf>
    <xf numFmtId="0" fontId="5" fillId="0" borderId="5" xfId="0" applyNumberFormat="1" applyFont="1" applyFill="1" applyBorder="1" applyAlignment="1">
      <alignment horizontal="center" vertical="center" wrapText="1" shrinkToFit="1"/>
    </xf>
    <xf numFmtId="177" fontId="5" fillId="0" borderId="6" xfId="0" applyNumberFormat="1"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7" fillId="0" borderId="6" xfId="0" applyNumberFormat="1" applyFont="1" applyFill="1" applyBorder="1" applyAlignment="1">
      <alignment horizontal="center" vertical="center" shrinkToFit="1"/>
    </xf>
    <xf numFmtId="0" fontId="7" fillId="0" borderId="7" xfId="0" applyNumberFormat="1" applyFont="1" applyFill="1" applyBorder="1" applyAlignment="1">
      <alignment horizontal="left" vertical="center" wrapText="1" shrinkToFit="1"/>
    </xf>
    <xf numFmtId="0" fontId="7" fillId="0" borderId="6" xfId="0" applyNumberFormat="1" applyFont="1" applyFill="1" applyBorder="1" applyAlignment="1">
      <alignment horizontal="left" vertical="center" wrapText="1" shrinkToFit="1"/>
    </xf>
    <xf numFmtId="0" fontId="7" fillId="0" borderId="6" xfId="0" applyFont="1" applyFill="1" applyBorder="1" applyAlignment="1">
      <alignment horizontal="left" vertical="center" wrapText="1"/>
    </xf>
    <xf numFmtId="0" fontId="8" fillId="0" borderId="6" xfId="0" applyNumberFormat="1" applyFont="1" applyFill="1" applyBorder="1" applyAlignment="1">
      <alignment horizontal="left" vertical="center" wrapText="1" shrinkToFit="1"/>
    </xf>
    <xf numFmtId="56" fontId="7" fillId="0" borderId="7" xfId="0" applyNumberFormat="1" applyFont="1" applyFill="1" applyBorder="1" applyAlignment="1">
      <alignment horizontal="left" vertical="center" wrapText="1" shrinkToFit="1"/>
    </xf>
    <xf numFmtId="0" fontId="8" fillId="2" borderId="6" xfId="0" applyNumberFormat="1" applyFont="1" applyFill="1" applyBorder="1" applyAlignment="1">
      <alignment horizontal="left" vertical="center" wrapText="1" shrinkToFit="1"/>
    </xf>
    <xf numFmtId="56" fontId="7" fillId="2" borderId="7" xfId="0" applyNumberFormat="1" applyFont="1" applyFill="1" applyBorder="1" applyAlignment="1">
      <alignment horizontal="left" vertical="center" wrapText="1" shrinkToFit="1"/>
    </xf>
    <xf numFmtId="0" fontId="7" fillId="0" borderId="6" xfId="0" applyNumberFormat="1" applyFont="1" applyFill="1" applyBorder="1" applyAlignment="1">
      <alignment horizontal="center" vertical="center" wrapText="1" shrinkToFit="1"/>
    </xf>
    <xf numFmtId="0" fontId="7" fillId="0" borderId="6"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6" fillId="0" borderId="7" xfId="0" applyNumberFormat="1" applyFont="1" applyFill="1" applyBorder="1" applyAlignment="1">
      <alignment horizontal="left" vertical="center" wrapText="1" shrinkToFit="1"/>
    </xf>
    <xf numFmtId="0" fontId="7" fillId="2" borderId="7" xfId="0" applyNumberFormat="1" applyFont="1" applyFill="1" applyBorder="1" applyAlignment="1">
      <alignment horizontal="left" vertical="center" wrapText="1" shrinkToFit="1"/>
    </xf>
    <xf numFmtId="0" fontId="7" fillId="3" borderId="6" xfId="0" applyNumberFormat="1" applyFont="1" applyFill="1" applyBorder="1" applyAlignment="1">
      <alignment horizontal="center" vertical="center" wrapText="1" shrinkToFit="1"/>
    </xf>
    <xf numFmtId="0" fontId="7" fillId="2" borderId="6" xfId="0" applyNumberFormat="1" applyFont="1" applyFill="1" applyBorder="1" applyAlignment="1">
      <alignment horizontal="center" vertical="center" wrapText="1" shrinkToFit="1"/>
    </xf>
    <xf numFmtId="0" fontId="7" fillId="2" borderId="6" xfId="0" applyNumberFormat="1" applyFont="1" applyFill="1" applyBorder="1" applyAlignment="1">
      <alignment horizontal="center" vertical="center"/>
    </xf>
    <xf numFmtId="0" fontId="5"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6" xfId="0" applyFont="1" applyFill="1" applyBorder="1" applyAlignment="1">
      <alignment horizontal="center" vertical="center" shrinkToFit="1"/>
    </xf>
    <xf numFmtId="0" fontId="8" fillId="0" borderId="6"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6" xfId="0" applyFont="1" applyFill="1" applyBorder="1" applyAlignment="1">
      <alignment horizontal="center" vertical="center"/>
    </xf>
    <xf numFmtId="0" fontId="5"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6" xfId="0" applyFont="1" applyFill="1" applyBorder="1" applyAlignment="1">
      <alignment horizontal="center" vertical="center"/>
    </xf>
    <xf numFmtId="0" fontId="8" fillId="2" borderId="6" xfId="0" applyFont="1" applyFill="1" applyBorder="1" applyAlignment="1">
      <alignment horizontal="center" vertical="center" shrinkToFit="1"/>
    </xf>
    <xf numFmtId="0" fontId="8" fillId="2" borderId="6" xfId="0" applyFont="1" applyFill="1" applyBorder="1" applyAlignment="1">
      <alignment horizontal="left" vertical="center" wrapText="1"/>
    </xf>
    <xf numFmtId="0" fontId="8" fillId="2" borderId="7" xfId="0" applyFont="1" applyFill="1" applyBorder="1" applyAlignment="1">
      <alignment horizontal="left" vertical="center" wrapText="1"/>
    </xf>
    <xf numFmtId="0" fontId="5" fillId="2" borderId="6" xfId="0" applyFont="1" applyFill="1" applyBorder="1" applyAlignment="1">
      <alignment horizontal="center" vertical="center" wrapText="1"/>
    </xf>
    <xf numFmtId="0" fontId="5" fillId="2" borderId="5" xfId="0" applyNumberFormat="1" applyFont="1" applyFill="1" applyBorder="1" applyAlignment="1">
      <alignment horizontal="center" vertical="center" shrinkToFit="1"/>
    </xf>
    <xf numFmtId="177" fontId="14" fillId="2" borderId="6" xfId="0" applyNumberFormat="1" applyFont="1" applyFill="1" applyBorder="1" applyAlignment="1">
      <alignment horizontal="right" vertical="center" wrapText="1"/>
    </xf>
    <xf numFmtId="0" fontId="5" fillId="2" borderId="6" xfId="0" applyNumberFormat="1" applyFont="1" applyFill="1" applyBorder="1" applyAlignment="1">
      <alignment horizontal="center" vertical="center" wrapText="1"/>
    </xf>
    <xf numFmtId="0" fontId="5" fillId="2" borderId="6" xfId="0" applyNumberFormat="1" applyFont="1" applyFill="1" applyBorder="1" applyAlignment="1">
      <alignment horizontal="center" vertical="center" wrapText="1" shrinkToFit="1"/>
    </xf>
    <xf numFmtId="0" fontId="4" fillId="2" borderId="6" xfId="0" applyNumberFormat="1" applyFont="1" applyFill="1" applyBorder="1" applyAlignment="1">
      <alignment vertical="center" wrapText="1" shrinkToFit="1"/>
    </xf>
    <xf numFmtId="0" fontId="5" fillId="2" borderId="7" xfId="0" applyNumberFormat="1" applyFont="1" applyFill="1" applyBorder="1" applyAlignment="1">
      <alignment horizontal="left" vertical="center" wrapText="1" shrinkToFit="1"/>
    </xf>
    <xf numFmtId="0" fontId="5" fillId="0" borderId="5" xfId="0" applyNumberFormat="1" applyFont="1" applyFill="1" applyBorder="1" applyAlignment="1">
      <alignment horizontal="center" vertical="center" shrinkToFit="1"/>
    </xf>
    <xf numFmtId="177" fontId="14" fillId="0" borderId="6" xfId="0" applyNumberFormat="1" applyFont="1" applyFill="1" applyBorder="1" applyAlignment="1">
      <alignment horizontal="right" vertical="center" wrapText="1"/>
    </xf>
    <xf numFmtId="0" fontId="5" fillId="0" borderId="6" xfId="0" applyNumberFormat="1" applyFont="1" applyFill="1" applyBorder="1" applyAlignment="1">
      <alignment horizontal="center" vertical="center" wrapText="1" shrinkToFit="1"/>
    </xf>
    <xf numFmtId="0" fontId="4" fillId="0" borderId="6" xfId="0" applyNumberFormat="1" applyFont="1" applyFill="1" applyBorder="1" applyAlignment="1">
      <alignment vertical="center" wrapText="1" shrinkToFit="1"/>
    </xf>
    <xf numFmtId="0" fontId="5" fillId="0" borderId="7" xfId="0" applyNumberFormat="1" applyFont="1" applyFill="1" applyBorder="1" applyAlignment="1">
      <alignment horizontal="left" vertical="center" wrapText="1" shrinkToFit="1"/>
    </xf>
    <xf numFmtId="0" fontId="15" fillId="0" borderId="6" xfId="0" applyNumberFormat="1" applyFont="1" applyFill="1" applyBorder="1" applyAlignment="1">
      <alignment vertical="center" wrapText="1" shrinkToFit="1"/>
    </xf>
    <xf numFmtId="0" fontId="5" fillId="0" borderId="6" xfId="0" applyNumberFormat="1" applyFont="1" applyFill="1" applyBorder="1" applyAlignment="1">
      <alignment horizontal="left" vertical="center" wrapText="1" shrinkToFit="1"/>
    </xf>
    <xf numFmtId="0" fontId="5" fillId="0" borderId="7" xfId="0" applyNumberFormat="1" applyFont="1" applyFill="1" applyBorder="1" applyAlignment="1">
      <alignment horizontal="left" vertical="center" shrinkToFit="1"/>
    </xf>
    <xf numFmtId="0" fontId="5" fillId="2" borderId="8" xfId="0" applyNumberFormat="1" applyFont="1" applyFill="1" applyBorder="1" applyAlignment="1">
      <alignment horizontal="center" vertical="center" shrinkToFit="1"/>
    </xf>
    <xf numFmtId="177" fontId="14" fillId="2" borderId="9" xfId="0" applyNumberFormat="1" applyFont="1" applyFill="1" applyBorder="1" applyAlignment="1">
      <alignment horizontal="right" vertical="center" wrapText="1"/>
    </xf>
    <xf numFmtId="0" fontId="7" fillId="2" borderId="9" xfId="0" applyNumberFormat="1" applyFont="1" applyFill="1" applyBorder="1" applyAlignment="1">
      <alignment horizontal="center" vertical="center" wrapText="1" shrinkToFit="1"/>
    </xf>
    <xf numFmtId="0" fontId="5" fillId="2" borderId="9" xfId="0" applyNumberFormat="1" applyFont="1" applyFill="1" applyBorder="1" applyAlignment="1">
      <alignment horizontal="center" vertical="center" wrapText="1"/>
    </xf>
    <xf numFmtId="0" fontId="5" fillId="2" borderId="9" xfId="0" applyNumberFormat="1" applyFont="1" applyFill="1" applyBorder="1" applyAlignment="1">
      <alignment horizontal="center" vertical="center" wrapText="1" shrinkToFit="1"/>
    </xf>
    <xf numFmtId="0" fontId="4" fillId="2" borderId="9" xfId="0" applyNumberFormat="1" applyFont="1" applyFill="1" applyBorder="1" applyAlignment="1">
      <alignment vertical="center" wrapText="1" shrinkToFit="1"/>
    </xf>
    <xf numFmtId="0" fontId="8" fillId="2" borderId="10" xfId="0" applyFont="1" applyFill="1" applyBorder="1" applyAlignment="1">
      <alignment horizontal="left" vertical="center" wrapText="1"/>
    </xf>
    <xf numFmtId="0" fontId="5" fillId="2" borderId="11" xfId="0" applyNumberFormat="1" applyFont="1" applyFill="1" applyBorder="1" applyAlignment="1">
      <alignment horizontal="center" vertical="center" wrapText="1" shrinkToFit="1"/>
    </xf>
    <xf numFmtId="177" fontId="5" fillId="2" borderId="12" xfId="0" applyNumberFormat="1" applyFont="1" applyFill="1" applyBorder="1" applyAlignment="1">
      <alignment horizontal="center" vertical="center" wrapText="1"/>
    </xf>
    <xf numFmtId="0" fontId="7" fillId="2" borderId="12" xfId="0" applyNumberFormat="1" applyFont="1" applyFill="1" applyBorder="1" applyAlignment="1">
      <alignment horizontal="center" vertical="center" wrapText="1"/>
    </xf>
    <xf numFmtId="49" fontId="7" fillId="2" borderId="12" xfId="0" applyNumberFormat="1" applyFont="1" applyFill="1" applyBorder="1" applyAlignment="1">
      <alignment horizontal="center" vertical="center" shrinkToFit="1"/>
    </xf>
    <xf numFmtId="0" fontId="7" fillId="2" borderId="12" xfId="0" applyNumberFormat="1" applyFont="1" applyFill="1" applyBorder="1" applyAlignment="1">
      <alignment horizontal="center" vertical="center" shrinkToFit="1"/>
    </xf>
    <xf numFmtId="0" fontId="6" fillId="2" borderId="12" xfId="0" applyNumberFormat="1" applyFont="1" applyFill="1" applyBorder="1" applyAlignment="1">
      <alignment horizontal="left" vertical="center" wrapText="1" shrinkToFit="1"/>
    </xf>
    <xf numFmtId="0" fontId="6" fillId="2" borderId="13" xfId="0" applyNumberFormat="1" applyFont="1" applyFill="1" applyBorder="1" applyAlignment="1">
      <alignment horizontal="left" vertical="center" wrapText="1" shrinkToFit="1"/>
    </xf>
    <xf numFmtId="178" fontId="13" fillId="2" borderId="14" xfId="0" applyNumberFormat="1" applyFont="1" applyFill="1" applyBorder="1" applyAlignment="1">
      <alignment horizontal="center" vertical="center" wrapText="1"/>
    </xf>
    <xf numFmtId="49" fontId="5" fillId="2" borderId="15" xfId="0" applyNumberFormat="1" applyFont="1" applyFill="1" applyBorder="1" applyAlignment="1">
      <alignment horizontal="center" vertical="center" wrapText="1" shrinkToFit="1"/>
    </xf>
    <xf numFmtId="178" fontId="13" fillId="0" borderId="16" xfId="0" applyNumberFormat="1" applyFont="1" applyFill="1" applyBorder="1" applyAlignment="1">
      <alignment horizontal="center" vertical="center" wrapText="1"/>
    </xf>
    <xf numFmtId="49" fontId="5" fillId="0" borderId="17" xfId="0" applyNumberFormat="1" applyFont="1" applyFill="1" applyBorder="1" applyAlignment="1">
      <alignment horizontal="center" vertical="center" wrapText="1" shrinkToFit="1"/>
    </xf>
    <xf numFmtId="178" fontId="13" fillId="2" borderId="16" xfId="0" applyNumberFormat="1" applyFont="1" applyFill="1" applyBorder="1" applyAlignment="1">
      <alignment horizontal="center" vertical="center" wrapText="1"/>
    </xf>
    <xf numFmtId="49" fontId="5" fillId="2" borderId="17" xfId="0" applyNumberFormat="1" applyFont="1" applyFill="1" applyBorder="1" applyAlignment="1">
      <alignment horizontal="center" vertical="center" wrapText="1" shrinkToFit="1"/>
    </xf>
    <xf numFmtId="0" fontId="7" fillId="0" borderId="17"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8" fillId="2" borderId="17" xfId="0" applyFont="1" applyFill="1" applyBorder="1" applyAlignment="1">
      <alignment horizontal="center" vertical="center" wrapText="1"/>
    </xf>
    <xf numFmtId="49" fontId="5" fillId="2" borderId="19" xfId="0" applyNumberFormat="1" applyFont="1" applyFill="1" applyBorder="1" applyAlignment="1">
      <alignment horizontal="center" vertical="center" wrapText="1" shrinkToFit="1"/>
    </xf>
    <xf numFmtId="178" fontId="13" fillId="0" borderId="0" xfId="0" applyNumberFormat="1" applyFont="1" applyFill="1" applyAlignment="1">
      <alignment horizontal="center" vertical="center"/>
    </xf>
    <xf numFmtId="49" fontId="13" fillId="2" borderId="16" xfId="0" applyNumberFormat="1" applyFont="1" applyFill="1" applyBorder="1" applyAlignment="1">
      <alignment horizontal="center" vertical="center" wrapText="1" shrinkToFit="1"/>
    </xf>
    <xf numFmtId="177" fontId="13" fillId="0" borderId="16" xfId="0" applyNumberFormat="1" applyFont="1" applyFill="1" applyBorder="1" applyAlignment="1">
      <alignment horizontal="center" vertical="center" wrapText="1"/>
    </xf>
    <xf numFmtId="177" fontId="13" fillId="2" borderId="18" xfId="0" applyNumberFormat="1" applyFont="1" applyFill="1" applyBorder="1" applyAlignment="1">
      <alignment horizontal="center" vertical="center" wrapText="1"/>
    </xf>
    <xf numFmtId="178" fontId="13" fillId="0" borderId="0" xfId="0" applyNumberFormat="1" applyFont="1" applyFill="1" applyAlignment="1">
      <alignment horizontal="center" vertical="center" wrapText="1"/>
    </xf>
    <xf numFmtId="177" fontId="5" fillId="3" borderId="6" xfId="0" applyNumberFormat="1" applyFont="1" applyFill="1" applyBorder="1" applyAlignment="1">
      <alignment horizontal="center" vertical="center" wrapText="1"/>
    </xf>
    <xf numFmtId="178" fontId="13" fillId="3" borderId="16" xfId="0" applyNumberFormat="1" applyFont="1" applyFill="1" applyBorder="1" applyAlignment="1">
      <alignment horizontal="center" vertical="center" wrapText="1"/>
    </xf>
    <xf numFmtId="0" fontId="7" fillId="3" borderId="17"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7" fillId="3" borderId="6" xfId="0" applyNumberFormat="1" applyFont="1" applyFill="1" applyBorder="1" applyAlignment="1">
      <alignment horizontal="center" vertical="center"/>
    </xf>
    <xf numFmtId="0" fontId="8" fillId="3" borderId="6" xfId="0" applyFont="1" applyFill="1" applyBorder="1" applyAlignment="1">
      <alignment horizontal="center" vertical="center" shrinkToFit="1"/>
    </xf>
    <xf numFmtId="0" fontId="8" fillId="3" borderId="6" xfId="0" applyFont="1" applyFill="1" applyBorder="1" applyAlignment="1">
      <alignment horizontal="left" vertical="center" wrapText="1"/>
    </xf>
    <xf numFmtId="0" fontId="8" fillId="3" borderId="7" xfId="0" applyFont="1" applyFill="1" applyBorder="1" applyAlignment="1">
      <alignment horizontal="left" vertical="center" wrapText="1"/>
    </xf>
    <xf numFmtId="0" fontId="5" fillId="3" borderId="5" xfId="0" applyFont="1" applyFill="1" applyBorder="1" applyAlignment="1">
      <alignment horizontal="center" vertical="center" wrapText="1"/>
    </xf>
    <xf numFmtId="0" fontId="5" fillId="3" borderId="5" xfId="0" applyNumberFormat="1" applyFont="1" applyFill="1" applyBorder="1" applyAlignment="1">
      <alignment horizontal="center" vertical="center" wrapText="1" shrinkToFit="1"/>
    </xf>
    <xf numFmtId="0" fontId="19" fillId="0" borderId="0" xfId="0" applyNumberFormat="1" applyFont="1" applyFill="1" applyBorder="1" applyAlignment="1">
      <alignment horizontal="right" vertical="center" shrinkToFit="1"/>
    </xf>
    <xf numFmtId="14" fontId="19" fillId="0" borderId="0" xfId="0" applyNumberFormat="1" applyFont="1" applyFill="1" applyBorder="1" applyAlignment="1">
      <alignment horizontal="center" vertical="center" shrinkToFit="1"/>
    </xf>
    <xf numFmtId="0" fontId="20" fillId="0" borderId="0" xfId="0" applyFont="1" applyFill="1" applyAlignment="1">
      <alignment horizontal="left" vertical="center"/>
    </xf>
    <xf numFmtId="0" fontId="12" fillId="0" borderId="0" xfId="0" applyFont="1" applyFill="1" applyAlignment="1">
      <alignment horizontal="left" vertical="center" wrapText="1"/>
    </xf>
    <xf numFmtId="0" fontId="7" fillId="0" borderId="2" xfId="0" applyNumberFormat="1" applyFont="1" applyFill="1" applyBorder="1" applyAlignment="1">
      <alignment horizontal="center" vertical="center" shrinkToFit="1"/>
    </xf>
    <xf numFmtId="0" fontId="7" fillId="2" borderId="6" xfId="0" applyNumberFormat="1" applyFont="1" applyFill="1" applyBorder="1" applyAlignment="1">
      <alignment horizontal="left" vertical="center" wrapText="1" shrinkToFit="1"/>
    </xf>
    <xf numFmtId="0" fontId="5" fillId="0" borderId="6" xfId="0" applyNumberFormat="1" applyFont="1" applyFill="1" applyBorder="1" applyAlignment="1">
      <alignment horizontal="center" vertical="center" shrinkToFit="1"/>
    </xf>
    <xf numFmtId="0" fontId="6" fillId="0" borderId="6" xfId="0" applyNumberFormat="1" applyFont="1" applyFill="1" applyBorder="1" applyAlignment="1">
      <alignment horizontal="left" vertical="center" wrapText="1" shrinkToFit="1"/>
    </xf>
    <xf numFmtId="0" fontId="11" fillId="0" borderId="6" xfId="0" applyNumberFormat="1" applyFont="1" applyFill="1" applyBorder="1" applyAlignment="1">
      <alignment vertical="center" wrapText="1" shrinkToFit="1"/>
    </xf>
    <xf numFmtId="0" fontId="12" fillId="0" borderId="0" xfId="0" applyFont="1" applyFill="1" applyAlignment="1">
      <alignment horizontal="left" vertical="center" wrapText="1"/>
    </xf>
    <xf numFmtId="177" fontId="5" fillId="0" borderId="0" xfId="0" applyNumberFormat="1" applyFont="1" applyFill="1" applyBorder="1" applyAlignment="1">
      <alignment horizontal="center" vertical="center"/>
    </xf>
    <xf numFmtId="0" fontId="7" fillId="0" borderId="2" xfId="0" applyNumberFormat="1" applyFont="1" applyFill="1" applyBorder="1" applyAlignment="1">
      <alignment horizontal="center" vertical="center" shrinkToFit="1"/>
    </xf>
    <xf numFmtId="0" fontId="7" fillId="0" borderId="3" xfId="0" applyNumberFormat="1" applyFont="1" applyFill="1" applyBorder="1" applyAlignment="1">
      <alignment horizontal="center" vertical="center" shrinkToFit="1"/>
    </xf>
    <xf numFmtId="0" fontId="17" fillId="4" borderId="0" xfId="0" applyFont="1" applyFill="1" applyAlignment="1">
      <alignment horizontal="left" vertical="top" wrapText="1"/>
    </xf>
    <xf numFmtId="0" fontId="12" fillId="0" borderId="4" xfId="0" applyFont="1" applyFill="1" applyBorder="1" applyAlignment="1">
      <alignment horizontal="left" vertical="center" wrapText="1"/>
    </xf>
    <xf numFmtId="178" fontId="13" fillId="0" borderId="2" xfId="0" applyNumberFormat="1" applyFont="1" applyFill="1" applyBorder="1" applyAlignment="1">
      <alignment horizontal="center" vertical="center" shrinkToFit="1"/>
    </xf>
    <xf numFmtId="0" fontId="23" fillId="0" borderId="0" xfId="0" applyNumberFormat="1" applyFont="1" applyFill="1" applyAlignment="1">
      <alignment horizontal="center" vertical="center"/>
    </xf>
  </cellXfs>
  <cellStyles count="1">
    <cellStyle name="標準"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6350</xdr:colOff>
      <xdr:row>227</xdr:row>
      <xdr:rowOff>9524</xdr:rowOff>
    </xdr:from>
    <xdr:to>
      <xdr:col>5</xdr:col>
      <xdr:colOff>1209950</xdr:colOff>
      <xdr:row>236</xdr:row>
      <xdr:rowOff>26399</xdr:rowOff>
    </xdr:to>
    <xdr:pic>
      <xdr:nvPicPr>
        <xdr:cNvPr id="2" name="Picture 1" descr="https://scontent-sjc3-1.xx.fbcdn.net/v/t1.15752-9/s2048x2048/80721097_2499699443685403_4058011046881787904_n.jpg?_nc_cat=105&amp;_nc_ohc=6jNiV4l4LEUAQl93TWV2NxhLxq19Ht6BkOEo2pAK8zAoryoB_CP_ePtgg&amp;_nc_ht=scontent-sjc3-1.xx&amp;oh=ef98722e8a9e56de789f9ee3afd6adea&amp;oe=5EA7FA3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0225" y="98078924"/>
          <a:ext cx="2880000" cy="2160000"/>
        </a:xfrm>
        <a:prstGeom prst="rect">
          <a:avLst/>
        </a:prstGeom>
        <a:noFill/>
      </xdr:spPr>
    </xdr:pic>
    <xdr:clientData/>
  </xdr:twoCellAnchor>
  <xdr:twoCellAnchor editAs="oneCell">
    <xdr:from>
      <xdr:col>2</xdr:col>
      <xdr:colOff>0</xdr:colOff>
      <xdr:row>254</xdr:row>
      <xdr:rowOff>9525</xdr:rowOff>
    </xdr:from>
    <xdr:to>
      <xdr:col>5</xdr:col>
      <xdr:colOff>1203600</xdr:colOff>
      <xdr:row>263</xdr:row>
      <xdr:rowOff>26400</xdr:rowOff>
    </xdr:to>
    <xdr:pic>
      <xdr:nvPicPr>
        <xdr:cNvPr id="3" name="Picture 2" descr="https://scontent-sjc3-1.xx.fbcdn.net/v/t1.15752-9/s2048x2048/81630265_456417765051775_1728795203600384000_n.jpg?_nc_cat=107&amp;_nc_ohc=TDb0pIpgP8EAQmcoBYFyU9a0X5XFUjwLVtyZJiUe6HBPmWUR2NCHQ02Wg&amp;_nc_ht=scontent-sjc3-1.xx&amp;oh=c4928f03a0ef56c6b532a9bde2b4a282&amp;oe=5EACF0B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23875" y="104508300"/>
          <a:ext cx="2880000" cy="2160000"/>
        </a:xfrm>
        <a:prstGeom prst="rect">
          <a:avLst/>
        </a:prstGeom>
        <a:noFill/>
      </xdr:spPr>
    </xdr:pic>
    <xdr:clientData/>
  </xdr:twoCellAnchor>
  <xdr:twoCellAnchor editAs="oneCell">
    <xdr:from>
      <xdr:col>8</xdr:col>
      <xdr:colOff>200025</xdr:colOff>
      <xdr:row>254</xdr:row>
      <xdr:rowOff>9525</xdr:rowOff>
    </xdr:from>
    <xdr:to>
      <xdr:col>9</xdr:col>
      <xdr:colOff>2365650</xdr:colOff>
      <xdr:row>263</xdr:row>
      <xdr:rowOff>26400</xdr:rowOff>
    </xdr:to>
    <xdr:pic>
      <xdr:nvPicPr>
        <xdr:cNvPr id="4" name="Picture 3" descr="https://scontent-sjc3-1.xx.fbcdn.net/v/t1.15752-9/s2048x2048/81297357_451997425705955_7535645954783838208_n.jpg?_nc_cat=108&amp;_nc_ohc=8IboTdwUhN0AQl9gWP5RjPxHQ8m-y5J568AH0C6dnjX5Qrjq7_2qm0kZQ&amp;_nc_ht=scontent-sjc3-1.xx&amp;oh=6a709e464d378a59818de9d678588c7d&amp;oe=5E9F6E9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591300" y="104508300"/>
          <a:ext cx="2880000" cy="2160000"/>
        </a:xfrm>
        <a:prstGeom prst="rect">
          <a:avLst/>
        </a:prstGeom>
        <a:noFill/>
      </xdr:spPr>
    </xdr:pic>
    <xdr:clientData/>
  </xdr:twoCellAnchor>
  <xdr:twoCellAnchor editAs="oneCell">
    <xdr:from>
      <xdr:col>9</xdr:col>
      <xdr:colOff>1933575</xdr:colOff>
      <xdr:row>240</xdr:row>
      <xdr:rowOff>9525</xdr:rowOff>
    </xdr:from>
    <xdr:to>
      <xdr:col>10</xdr:col>
      <xdr:colOff>241575</xdr:colOff>
      <xdr:row>249</xdr:row>
      <xdr:rowOff>26400</xdr:rowOff>
    </xdr:to>
    <xdr:pic>
      <xdr:nvPicPr>
        <xdr:cNvPr id="5" name="Picture 5" descr="https://scontent-sjc3-1.xx.fbcdn.net/v/t1.15752-9/s2048x2048/81670174_572592979983094_1240871714590556160_n.jpg?_nc_cat=104&amp;_nc_ohc=AJ8ytyMhPJIAQmpIwrdMpW-jCsjySCch7gR3wCnXD7eYTp0ZUg2b0ZN_Q&amp;_nc_ht=scontent-sjc3-1.xx&amp;oh=db3076b5b5b4c63b1535944359cfbba9&amp;oe=5E6D7CDD">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lum bright="30000" contrast="30000"/>
        </a:blip>
        <a:srcRect/>
        <a:stretch>
          <a:fillRect/>
        </a:stretch>
      </xdr:blipFill>
      <xdr:spPr bwMode="auto">
        <a:xfrm>
          <a:off x="9039225" y="101174550"/>
          <a:ext cx="2880000" cy="2160000"/>
        </a:xfrm>
        <a:prstGeom prst="rect">
          <a:avLst/>
        </a:prstGeom>
        <a:noFill/>
      </xdr:spPr>
    </xdr:pic>
    <xdr:clientData/>
  </xdr:twoCellAnchor>
  <xdr:twoCellAnchor editAs="oneCell">
    <xdr:from>
      <xdr:col>2</xdr:col>
      <xdr:colOff>9525</xdr:colOff>
      <xdr:row>237</xdr:row>
      <xdr:rowOff>9525</xdr:rowOff>
    </xdr:from>
    <xdr:to>
      <xdr:col>5</xdr:col>
      <xdr:colOff>1213125</xdr:colOff>
      <xdr:row>253</xdr:row>
      <xdr:rowOff>39525</xdr:rowOff>
    </xdr:to>
    <xdr:pic>
      <xdr:nvPicPr>
        <xdr:cNvPr id="6" name="Picture 6">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stretch>
          <a:fillRect/>
        </a:stretch>
      </xdr:blipFill>
      <xdr:spPr bwMode="auto">
        <a:xfrm>
          <a:off x="533400" y="100460175"/>
          <a:ext cx="2880000" cy="3840000"/>
        </a:xfrm>
        <a:prstGeom prst="rect">
          <a:avLst/>
        </a:prstGeom>
        <a:noFill/>
        <a:ln w="1">
          <a:noFill/>
          <a:miter lim="800000"/>
          <a:headEnd/>
          <a:tailEnd type="none" w="med" len="med"/>
        </a:ln>
        <a:effectLst/>
      </xdr:spPr>
    </xdr:pic>
    <xdr:clientData/>
  </xdr:twoCellAnchor>
  <xdr:twoCellAnchor editAs="oneCell">
    <xdr:from>
      <xdr:col>10</xdr:col>
      <xdr:colOff>9525</xdr:colOff>
      <xdr:row>241</xdr:row>
      <xdr:rowOff>9525</xdr:rowOff>
    </xdr:from>
    <xdr:to>
      <xdr:col>10</xdr:col>
      <xdr:colOff>1629877</xdr:colOff>
      <xdr:row>250</xdr:row>
      <xdr:rowOff>26400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lum bright="30000" contrast="30000"/>
        </a:blip>
        <a:srcRect/>
        <a:stretch>
          <a:fillRect/>
        </a:stretch>
      </xdr:blipFill>
      <xdr:spPr bwMode="auto">
        <a:xfrm>
          <a:off x="11687175" y="101412675"/>
          <a:ext cx="1620352" cy="2160000"/>
        </a:xfrm>
        <a:prstGeom prst="rect">
          <a:avLst/>
        </a:prstGeom>
        <a:noFill/>
        <a:ln w="1">
          <a:noFill/>
          <a:miter lim="800000"/>
          <a:headEnd/>
          <a:tailEnd type="none" w="med" len="med"/>
        </a:ln>
        <a:effectLst/>
      </xdr:spPr>
    </xdr:pic>
    <xdr:clientData/>
  </xdr:twoCellAnchor>
  <xdr:twoCellAnchor>
    <xdr:from>
      <xdr:col>5</xdr:col>
      <xdr:colOff>1285874</xdr:colOff>
      <xdr:row>227</xdr:row>
      <xdr:rowOff>19048</xdr:rowOff>
    </xdr:from>
    <xdr:to>
      <xdr:col>6</xdr:col>
      <xdr:colOff>201749</xdr:colOff>
      <xdr:row>230</xdr:row>
      <xdr:rowOff>24673</xdr:rowOff>
    </xdr:to>
    <xdr:sp macro="" textlink="">
      <xdr:nvSpPr>
        <xdr:cNvPr id="8" name="角丸四角形吹き出し 7">
          <a:extLst>
            <a:ext uri="{FF2B5EF4-FFF2-40B4-BE49-F238E27FC236}">
              <a16:creationId xmlns:a16="http://schemas.microsoft.com/office/drawing/2014/main" id="{00000000-0008-0000-0100-000008000000}"/>
            </a:ext>
          </a:extLst>
        </xdr:cNvPr>
        <xdr:cNvSpPr/>
      </xdr:nvSpPr>
      <xdr:spPr>
        <a:xfrm>
          <a:off x="3486149" y="98088448"/>
          <a:ext cx="1440000" cy="720000"/>
        </a:xfrm>
        <a:prstGeom prst="wedgeRoundRectCallout">
          <a:avLst>
            <a:gd name="adj1" fmla="val -127328"/>
            <a:gd name="adj2" fmla="val 38688"/>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通過チェック②</a:t>
          </a:r>
          <a:br>
            <a:rPr kumimoji="1" lang="en-US" altLang="ja-JP" sz="1100">
              <a:solidFill>
                <a:schemeClr val="tx1"/>
              </a:solidFill>
            </a:rPr>
          </a:br>
          <a:r>
            <a:rPr kumimoji="1" lang="ja-JP" altLang="en-US" sz="1100">
              <a:solidFill>
                <a:schemeClr val="tx1"/>
              </a:solidFill>
            </a:rPr>
            <a:t>大矢トンネル</a:t>
          </a:r>
        </a:p>
      </xdr:txBody>
    </xdr:sp>
    <xdr:clientData/>
  </xdr:twoCellAnchor>
  <xdr:twoCellAnchor>
    <xdr:from>
      <xdr:col>5</xdr:col>
      <xdr:colOff>1276349</xdr:colOff>
      <xdr:row>236</xdr:row>
      <xdr:rowOff>238123</xdr:rowOff>
    </xdr:from>
    <xdr:to>
      <xdr:col>6</xdr:col>
      <xdr:colOff>732224</xdr:colOff>
      <xdr:row>242</xdr:row>
      <xdr:rowOff>69373</xdr:rowOff>
    </xdr:to>
    <xdr:sp macro="" textlink="">
      <xdr:nvSpPr>
        <xdr:cNvPr id="9" name="角丸四角形吹き出し 8">
          <a:extLst>
            <a:ext uri="{FF2B5EF4-FFF2-40B4-BE49-F238E27FC236}">
              <a16:creationId xmlns:a16="http://schemas.microsoft.com/office/drawing/2014/main" id="{00000000-0008-0000-0100-000009000000}"/>
            </a:ext>
          </a:extLst>
        </xdr:cNvPr>
        <xdr:cNvSpPr/>
      </xdr:nvSpPr>
      <xdr:spPr>
        <a:xfrm>
          <a:off x="3476624" y="100450648"/>
          <a:ext cx="1980000" cy="1260000"/>
        </a:xfrm>
        <a:prstGeom prst="wedgeRoundRectCallout">
          <a:avLst>
            <a:gd name="adj1" fmla="val -120392"/>
            <a:gd name="adj2" fmla="val 13577"/>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l"/>
          <a:r>
            <a:rPr kumimoji="1" lang="ja-JP" altLang="en-US" sz="1100">
              <a:solidFill>
                <a:schemeClr val="tx1"/>
              </a:solidFill>
            </a:rPr>
            <a:t>　通過チェック③</a:t>
          </a:r>
          <a:br>
            <a:rPr kumimoji="1" lang="en-US" altLang="ja-JP" sz="1100">
              <a:solidFill>
                <a:schemeClr val="tx1"/>
              </a:solidFill>
            </a:rPr>
          </a:br>
          <a:r>
            <a:rPr kumimoji="1" lang="ja-JP" altLang="en-US" sz="1100">
              <a:solidFill>
                <a:schemeClr val="tx1"/>
              </a:solidFill>
            </a:rPr>
            <a:t>　三高港</a:t>
          </a:r>
          <a:r>
            <a:rPr kumimoji="1" lang="en-US" altLang="ja-JP" sz="1100">
              <a:solidFill>
                <a:schemeClr val="tx1"/>
              </a:solidFill>
            </a:rPr>
            <a:t>(</a:t>
          </a:r>
          <a:r>
            <a:rPr kumimoji="1" lang="ja-JP" altLang="en-US" sz="1100">
              <a:solidFill>
                <a:schemeClr val="tx1"/>
              </a:solidFill>
            </a:rPr>
            <a:t>公衆トイレ</a:t>
          </a:r>
          <a:r>
            <a:rPr kumimoji="1" lang="en-US" altLang="ja-JP" sz="1100">
              <a:solidFill>
                <a:schemeClr val="tx1"/>
              </a:solidFill>
            </a:rPr>
            <a:t>)</a:t>
          </a:r>
        </a:p>
        <a:p>
          <a:pPr algn="l"/>
          <a:r>
            <a:rPr kumimoji="1" lang="en-US" altLang="ja-JP" sz="1100">
              <a:solidFill>
                <a:schemeClr val="tx1"/>
              </a:solidFill>
            </a:rPr>
            <a:t>※｢</a:t>
          </a:r>
          <a:r>
            <a:rPr kumimoji="1" lang="ja-JP" altLang="en-US" sz="1100">
              <a:solidFill>
                <a:schemeClr val="tx1"/>
              </a:solidFill>
            </a:rPr>
            <a:t>三高港</a:t>
          </a:r>
          <a:r>
            <a:rPr kumimoji="1" lang="en-US" altLang="ja-JP" sz="1100">
              <a:solidFill>
                <a:schemeClr val="tx1"/>
              </a:solidFill>
            </a:rPr>
            <a:t>｣</a:t>
          </a:r>
          <a:r>
            <a:rPr kumimoji="1" lang="ja-JP" altLang="en-US" sz="1100">
              <a:solidFill>
                <a:schemeClr val="tx1"/>
              </a:solidFill>
            </a:rPr>
            <a:t>と書いてある</a:t>
          </a:r>
          <a:endParaRPr kumimoji="1" lang="en-US" altLang="ja-JP" sz="1100">
            <a:solidFill>
              <a:schemeClr val="tx1"/>
            </a:solidFill>
          </a:endParaRPr>
        </a:p>
        <a:p>
          <a:pPr algn="l"/>
          <a:r>
            <a:rPr kumimoji="1" lang="ja-JP" altLang="en-US" sz="1100" baseline="0">
              <a:solidFill>
                <a:schemeClr val="tx1"/>
              </a:solidFill>
            </a:rPr>
            <a:t>     </a:t>
          </a:r>
          <a:r>
            <a:rPr kumimoji="1" lang="ja-JP" altLang="en-US" sz="1100">
              <a:solidFill>
                <a:schemeClr val="tx1"/>
              </a:solidFill>
            </a:rPr>
            <a:t>青背景の看板です。</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県道沿いに面しています。</a:t>
          </a:r>
        </a:p>
      </xdr:txBody>
    </xdr:sp>
    <xdr:clientData/>
  </xdr:twoCellAnchor>
  <xdr:twoCellAnchor>
    <xdr:from>
      <xdr:col>5</xdr:col>
      <xdr:colOff>1419224</xdr:colOff>
      <xdr:row>249</xdr:row>
      <xdr:rowOff>123825</xdr:rowOff>
    </xdr:from>
    <xdr:to>
      <xdr:col>7</xdr:col>
      <xdr:colOff>462599</xdr:colOff>
      <xdr:row>254</xdr:row>
      <xdr:rowOff>13200</xdr:rowOff>
    </xdr:to>
    <xdr:sp macro="" textlink="">
      <xdr:nvSpPr>
        <xdr:cNvPr id="10" name="角丸四角形吹き出し 9">
          <a:extLst>
            <a:ext uri="{FF2B5EF4-FFF2-40B4-BE49-F238E27FC236}">
              <a16:creationId xmlns:a16="http://schemas.microsoft.com/office/drawing/2014/main" id="{00000000-0008-0000-0100-00000A000000}"/>
            </a:ext>
          </a:extLst>
        </xdr:cNvPr>
        <xdr:cNvSpPr/>
      </xdr:nvSpPr>
      <xdr:spPr>
        <a:xfrm>
          <a:off x="3619499" y="103431975"/>
          <a:ext cx="2520000" cy="1080000"/>
        </a:xfrm>
        <a:prstGeom prst="wedgeRoundRectCallout">
          <a:avLst>
            <a:gd name="adj1" fmla="val -87379"/>
            <a:gd name="adj2" fmla="val 123795"/>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100">
              <a:solidFill>
                <a:schemeClr val="tx1"/>
              </a:solidFill>
            </a:rPr>
            <a:t>　通過チェック④</a:t>
          </a:r>
          <a:endParaRPr kumimoji="1" lang="en-US" altLang="ja-JP" sz="1100">
            <a:solidFill>
              <a:schemeClr val="tx1"/>
            </a:solidFill>
          </a:endParaRPr>
        </a:p>
        <a:p>
          <a:pPr algn="l"/>
          <a:r>
            <a:rPr kumimoji="1" lang="ja-JP" altLang="en-US" sz="1100">
              <a:solidFill>
                <a:schemeClr val="tx1"/>
              </a:solidFill>
            </a:rPr>
            <a:t>　切串港</a:t>
          </a:r>
          <a:r>
            <a:rPr kumimoji="1" lang="en-US" altLang="ja-JP" sz="1100">
              <a:solidFill>
                <a:schemeClr val="tx1"/>
              </a:solidFill>
            </a:rPr>
            <a:t>(</a:t>
          </a:r>
          <a:r>
            <a:rPr kumimoji="1" lang="ja-JP" altLang="en-US" sz="1100">
              <a:solidFill>
                <a:schemeClr val="tx1"/>
              </a:solidFill>
            </a:rPr>
            <a:t>桟橋前</a:t>
          </a:r>
          <a:r>
            <a:rPr kumimoji="1" lang="en-US" altLang="ja-JP" sz="1100">
              <a:solidFill>
                <a:schemeClr val="tx1"/>
              </a:solidFill>
            </a:rPr>
            <a:t>)</a:t>
          </a:r>
          <a:br>
            <a:rPr kumimoji="1" lang="en-US" altLang="ja-JP" sz="1100">
              <a:solidFill>
                <a:schemeClr val="tx1"/>
              </a:solidFill>
            </a:rPr>
          </a:br>
          <a:r>
            <a:rPr kumimoji="1" lang="en-US" altLang="ja-JP" sz="1100">
              <a:solidFill>
                <a:schemeClr val="tx1"/>
              </a:solidFill>
            </a:rPr>
            <a:t>※</a:t>
          </a:r>
          <a:r>
            <a:rPr kumimoji="1" lang="ja-JP" altLang="en-US" sz="1100">
              <a:solidFill>
                <a:schemeClr val="tx1"/>
              </a:solidFill>
            </a:rPr>
            <a:t>桟橋前にあるフェリーの出航</a:t>
          </a:r>
          <a:endParaRPr kumimoji="1" lang="en-US" altLang="ja-JP" sz="1100">
            <a:solidFill>
              <a:schemeClr val="tx1"/>
            </a:solidFill>
          </a:endParaRPr>
        </a:p>
        <a:p>
          <a:pPr algn="l"/>
          <a:r>
            <a:rPr kumimoji="1" lang="en-US" altLang="ja-JP" sz="1100">
              <a:solidFill>
                <a:schemeClr val="tx1"/>
              </a:solidFill>
            </a:rPr>
            <a:t>      </a:t>
          </a:r>
          <a:r>
            <a:rPr kumimoji="1" lang="ja-JP" altLang="en-US" sz="1100">
              <a:solidFill>
                <a:schemeClr val="tx1"/>
              </a:solidFill>
            </a:rPr>
            <a:t>時間を掲示している看板です。</a:t>
          </a:r>
        </a:p>
      </xdr:txBody>
    </xdr:sp>
    <xdr:clientData/>
  </xdr:twoCellAnchor>
  <xdr:twoCellAnchor>
    <xdr:from>
      <xdr:col>5</xdr:col>
      <xdr:colOff>1428750</xdr:colOff>
      <xdr:row>255</xdr:row>
      <xdr:rowOff>238124</xdr:rowOff>
    </xdr:from>
    <xdr:to>
      <xdr:col>7</xdr:col>
      <xdr:colOff>472125</xdr:colOff>
      <xdr:row>260</xdr:row>
      <xdr:rowOff>127499</xdr:rowOff>
    </xdr:to>
    <xdr:sp macro="" textlink="">
      <xdr:nvSpPr>
        <xdr:cNvPr id="11" name="角丸四角形吹き出し 10">
          <a:extLst>
            <a:ext uri="{FF2B5EF4-FFF2-40B4-BE49-F238E27FC236}">
              <a16:creationId xmlns:a16="http://schemas.microsoft.com/office/drawing/2014/main" id="{00000000-0008-0000-0100-00000B000000}"/>
            </a:ext>
          </a:extLst>
        </xdr:cNvPr>
        <xdr:cNvSpPr/>
      </xdr:nvSpPr>
      <xdr:spPr>
        <a:xfrm>
          <a:off x="3629025" y="104975024"/>
          <a:ext cx="2520000" cy="1080000"/>
        </a:xfrm>
        <a:prstGeom prst="wedgeRoundRectCallout">
          <a:avLst>
            <a:gd name="adj1" fmla="val 99930"/>
            <a:gd name="adj2" fmla="val -30986"/>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通過チェック⑤</a:t>
          </a:r>
          <a:br>
            <a:rPr kumimoji="1" lang="en-US" altLang="ja-JP" sz="1100">
              <a:solidFill>
                <a:schemeClr val="tx1"/>
              </a:solidFill>
            </a:rPr>
          </a:br>
          <a:r>
            <a:rPr kumimoji="1" lang="ja-JP" altLang="en-US" sz="1100">
              <a:solidFill>
                <a:schemeClr val="tx1"/>
              </a:solidFill>
            </a:rPr>
            <a:t>岡村港</a:t>
          </a:r>
          <a:r>
            <a:rPr kumimoji="1" lang="en-US" altLang="ja-JP" sz="1100">
              <a:solidFill>
                <a:schemeClr val="tx1"/>
              </a:solidFill>
            </a:rPr>
            <a:t>(</a:t>
          </a:r>
          <a:r>
            <a:rPr kumimoji="1" lang="ja-JP" altLang="en-US" sz="1100">
              <a:solidFill>
                <a:schemeClr val="tx1"/>
              </a:solidFill>
            </a:rPr>
            <a:t>桟橋前</a:t>
          </a:r>
          <a:r>
            <a:rPr kumimoji="1" lang="en-US" altLang="ja-JP" sz="1100">
              <a:solidFill>
                <a:schemeClr val="tx1"/>
              </a:solidFill>
            </a:rPr>
            <a:t>)</a:t>
          </a:r>
          <a:br>
            <a:rPr kumimoji="1" lang="en-US" altLang="ja-JP" sz="1100">
              <a:solidFill>
                <a:schemeClr val="tx1"/>
              </a:solidFill>
            </a:rPr>
          </a:br>
          <a:r>
            <a:rPr kumimoji="1" lang="en-US" altLang="ja-JP" sz="1100">
              <a:solidFill>
                <a:schemeClr val="tx1"/>
              </a:solidFill>
            </a:rPr>
            <a:t>※</a:t>
          </a:r>
          <a:r>
            <a:rPr kumimoji="1" lang="ja-JP" altLang="en-US" sz="1100">
              <a:solidFill>
                <a:schemeClr val="tx1"/>
              </a:solidFill>
            </a:rPr>
            <a:t>待合所入口前にある看板です。</a:t>
          </a:r>
        </a:p>
      </xdr:txBody>
    </xdr:sp>
    <xdr:clientData/>
  </xdr:twoCellAnchor>
  <xdr:twoCellAnchor>
    <xdr:from>
      <xdr:col>9</xdr:col>
      <xdr:colOff>600075</xdr:colOff>
      <xdr:row>250</xdr:row>
      <xdr:rowOff>9524</xdr:rowOff>
    </xdr:from>
    <xdr:to>
      <xdr:col>9</xdr:col>
      <xdr:colOff>2400075</xdr:colOff>
      <xdr:row>252</xdr:row>
      <xdr:rowOff>73274</xdr:rowOff>
    </xdr:to>
    <xdr:sp macro="" textlink="">
      <xdr:nvSpPr>
        <xdr:cNvPr id="12" name="角丸四角形吹き出し 11">
          <a:extLst>
            <a:ext uri="{FF2B5EF4-FFF2-40B4-BE49-F238E27FC236}">
              <a16:creationId xmlns:a16="http://schemas.microsoft.com/office/drawing/2014/main" id="{00000000-0008-0000-0100-00000C000000}"/>
            </a:ext>
          </a:extLst>
        </xdr:cNvPr>
        <xdr:cNvSpPr/>
      </xdr:nvSpPr>
      <xdr:spPr>
        <a:xfrm>
          <a:off x="7705725" y="103555799"/>
          <a:ext cx="1800000" cy="540000"/>
        </a:xfrm>
        <a:prstGeom prst="wedgeRoundRectCallout">
          <a:avLst>
            <a:gd name="adj1" fmla="val 97331"/>
            <a:gd name="adj2" fmla="val 63644"/>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1100">
              <a:solidFill>
                <a:schemeClr val="tx1"/>
              </a:solidFill>
            </a:rPr>
            <a:t>通過チェック⑥</a:t>
          </a:r>
          <a:endParaRPr kumimoji="1" lang="en-US" altLang="ja-JP" sz="1100">
            <a:solidFill>
              <a:schemeClr val="tx1"/>
            </a:solidFill>
          </a:endParaRPr>
        </a:p>
        <a:p>
          <a:pPr algn="ctr"/>
          <a:r>
            <a:rPr kumimoji="1" lang="ja-JP" altLang="en-US" sz="1100">
              <a:solidFill>
                <a:schemeClr val="tx1"/>
              </a:solidFill>
            </a:rPr>
            <a:t>福山鞆の浦</a:t>
          </a:r>
          <a:r>
            <a:rPr kumimoji="1" lang="en-US" altLang="ja-JP" sz="1100">
              <a:solidFill>
                <a:schemeClr val="tx1"/>
              </a:solidFill>
            </a:rPr>
            <a:t>_</a:t>
          </a:r>
          <a:r>
            <a:rPr kumimoji="1" lang="ja-JP" altLang="en-US" sz="1100">
              <a:solidFill>
                <a:schemeClr val="tx1"/>
              </a:solidFill>
            </a:rPr>
            <a:t>常夜灯</a:t>
          </a:r>
          <a:endParaRPr kumimoji="1" lang="en-US" altLang="ja-JP" sz="1100">
            <a:solidFill>
              <a:schemeClr val="tx1"/>
            </a:solidFill>
          </a:endParaRPr>
        </a:p>
      </xdr:txBody>
    </xdr:sp>
    <xdr:clientData/>
  </xdr:twoCellAnchor>
  <xdr:twoCellAnchor>
    <xdr:from>
      <xdr:col>7</xdr:col>
      <xdr:colOff>28574</xdr:colOff>
      <xdr:row>243</xdr:row>
      <xdr:rowOff>19048</xdr:rowOff>
    </xdr:from>
    <xdr:to>
      <xdr:col>9</xdr:col>
      <xdr:colOff>1659824</xdr:colOff>
      <xdr:row>246</xdr:row>
      <xdr:rowOff>204673</xdr:rowOff>
    </xdr:to>
    <xdr:sp macro="" textlink="">
      <xdr:nvSpPr>
        <xdr:cNvPr id="13" name="角丸四角形吹き出し 12">
          <a:extLst>
            <a:ext uri="{FF2B5EF4-FFF2-40B4-BE49-F238E27FC236}">
              <a16:creationId xmlns:a16="http://schemas.microsoft.com/office/drawing/2014/main" id="{00000000-0008-0000-0100-00000D000000}"/>
            </a:ext>
          </a:extLst>
        </xdr:cNvPr>
        <xdr:cNvSpPr/>
      </xdr:nvSpPr>
      <xdr:spPr>
        <a:xfrm>
          <a:off x="5705474" y="101898448"/>
          <a:ext cx="3060000" cy="900000"/>
        </a:xfrm>
        <a:prstGeom prst="wedgeRoundRectCallout">
          <a:avLst>
            <a:gd name="adj1" fmla="val 77480"/>
            <a:gd name="adj2" fmla="val 17078"/>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通過チェック⑧</a:t>
          </a:r>
          <a:endParaRPr kumimoji="1" lang="en-US" altLang="ja-JP" sz="1100">
            <a:solidFill>
              <a:schemeClr val="tx1"/>
            </a:solidFill>
          </a:endParaRPr>
        </a:p>
        <a:p>
          <a:pPr algn="ctr"/>
          <a:r>
            <a:rPr kumimoji="1" lang="ja-JP" altLang="en-US" sz="1100">
              <a:solidFill>
                <a:schemeClr val="tx1"/>
              </a:solidFill>
            </a:rPr>
            <a:t>大山神社</a:t>
          </a:r>
          <a:endParaRPr kumimoji="1" lang="en-US" altLang="ja-JP" sz="1100">
            <a:solidFill>
              <a:schemeClr val="tx1"/>
            </a:solidFill>
          </a:endParaRPr>
        </a:p>
        <a:p>
          <a:pPr algn="ctr"/>
          <a:r>
            <a:rPr kumimoji="1" lang="en-US" altLang="ja-JP" sz="1100">
              <a:solidFill>
                <a:schemeClr val="tx1"/>
              </a:solidFill>
            </a:rPr>
            <a:t>※</a:t>
          </a:r>
          <a:r>
            <a:rPr kumimoji="1" lang="ja-JP" altLang="en-US" sz="1100">
              <a:solidFill>
                <a:schemeClr val="tx1"/>
              </a:solidFill>
            </a:rPr>
            <a:t>鳥居前にある石柱もしくは境内にて撮影。</a:t>
          </a:r>
          <a:endParaRPr kumimoji="1" lang="en-US" altLang="ja-JP" sz="1100">
            <a:solidFill>
              <a:schemeClr val="tx1"/>
            </a:solidFill>
          </a:endParaRPr>
        </a:p>
      </xdr:txBody>
    </xdr:sp>
    <xdr:clientData/>
  </xdr:twoCellAnchor>
  <xdr:twoCellAnchor editAs="oneCell">
    <xdr:from>
      <xdr:col>9</xdr:col>
      <xdr:colOff>2991887</xdr:colOff>
      <xdr:row>250</xdr:row>
      <xdr:rowOff>219063</xdr:rowOff>
    </xdr:from>
    <xdr:to>
      <xdr:col>10</xdr:col>
      <xdr:colOff>579887</xdr:colOff>
      <xdr:row>263</xdr:row>
      <xdr:rowOff>2886</xdr:rowOff>
    </xdr:to>
    <xdr:pic>
      <xdr:nvPicPr>
        <xdr:cNvPr id="14" name="Picture 1">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0097537" y="103765338"/>
          <a:ext cx="2160000" cy="2879448"/>
        </a:xfrm>
        <a:prstGeom prst="rect">
          <a:avLst/>
        </a:prstGeom>
        <a:noFill/>
        <a:ln w="1">
          <a:noFill/>
          <a:miter lim="800000"/>
          <a:headEnd/>
          <a:tailEnd type="none" w="med" len="med"/>
        </a:ln>
        <a:effectLst/>
      </xdr:spPr>
    </xdr:pic>
    <xdr:clientData/>
  </xdr:twoCellAnchor>
  <xdr:twoCellAnchor editAs="oneCell">
    <xdr:from>
      <xdr:col>9</xdr:col>
      <xdr:colOff>2466974</xdr:colOff>
      <xdr:row>227</xdr:row>
      <xdr:rowOff>9526</xdr:rowOff>
    </xdr:from>
    <xdr:to>
      <xdr:col>10</xdr:col>
      <xdr:colOff>1629843</xdr:colOff>
      <xdr:row>238</xdr:row>
      <xdr:rowOff>90151</xdr:rowOff>
    </xdr:to>
    <xdr:pic>
      <xdr:nvPicPr>
        <xdr:cNvPr id="15" name="Picture 1" descr="１">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72624" y="98078926"/>
          <a:ext cx="3734869" cy="2700000"/>
        </a:xfrm>
        <a:prstGeom prst="rect">
          <a:avLst/>
        </a:prstGeom>
        <a:noFill/>
      </xdr:spPr>
    </xdr:pic>
    <xdr:clientData/>
  </xdr:twoCellAnchor>
  <xdr:twoCellAnchor>
    <xdr:from>
      <xdr:col>9</xdr:col>
      <xdr:colOff>561975</xdr:colOff>
      <xdr:row>227</xdr:row>
      <xdr:rowOff>9525</xdr:rowOff>
    </xdr:from>
    <xdr:to>
      <xdr:col>9</xdr:col>
      <xdr:colOff>2361975</xdr:colOff>
      <xdr:row>229</xdr:row>
      <xdr:rowOff>73275</xdr:rowOff>
    </xdr:to>
    <xdr:sp macro="" textlink="">
      <xdr:nvSpPr>
        <xdr:cNvPr id="16" name="角丸四角形吹き出し 15">
          <a:extLst>
            <a:ext uri="{FF2B5EF4-FFF2-40B4-BE49-F238E27FC236}">
              <a16:creationId xmlns:a16="http://schemas.microsoft.com/office/drawing/2014/main" id="{00000000-0008-0000-0100-000010000000}"/>
            </a:ext>
          </a:extLst>
        </xdr:cNvPr>
        <xdr:cNvSpPr/>
      </xdr:nvSpPr>
      <xdr:spPr>
        <a:xfrm>
          <a:off x="7667625" y="98078925"/>
          <a:ext cx="1800000" cy="540000"/>
        </a:xfrm>
        <a:prstGeom prst="wedgeRoundRectCallout">
          <a:avLst>
            <a:gd name="adj1" fmla="val 160302"/>
            <a:gd name="adj2" fmla="val 188880"/>
            <a:gd name="adj3" fmla="val 16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1100">
              <a:solidFill>
                <a:schemeClr val="tx1"/>
              </a:solidFill>
            </a:rPr>
            <a:t>通過チェック⑨</a:t>
          </a:r>
          <a:endParaRPr kumimoji="1" lang="en-US" altLang="ja-JP" sz="1100">
            <a:solidFill>
              <a:schemeClr val="tx1"/>
            </a:solidFill>
          </a:endParaRPr>
        </a:p>
        <a:p>
          <a:pPr algn="ctr"/>
          <a:r>
            <a:rPr kumimoji="1" lang="en-US" altLang="ja-JP" sz="1100">
              <a:solidFill>
                <a:schemeClr val="tx1"/>
              </a:solidFill>
            </a:rPr>
            <a:t>ONOMICHI U2</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240"/>
  <sheetViews>
    <sheetView tabSelected="1" view="pageBreakPreview" zoomScaleNormal="100" zoomScaleSheetLayoutView="100" workbookViewId="0">
      <selection activeCell="B1" sqref="B1"/>
    </sheetView>
  </sheetViews>
  <sheetFormatPr defaultRowHeight="18.75" x14ac:dyDescent="0.15"/>
  <cols>
    <col min="1" max="1" width="1.875" style="2" customWidth="1"/>
    <col min="2" max="2" width="5" style="20" customWidth="1"/>
    <col min="3" max="3" width="9.375" style="21" customWidth="1"/>
    <col min="4" max="4" width="9.5" style="21" customWidth="1"/>
    <col min="5" max="5" width="3.125" style="101" customWidth="1"/>
    <col min="6" max="6" width="33.125" style="13" customWidth="1"/>
    <col min="7" max="7" width="12.5" style="4" customWidth="1"/>
    <col min="8" max="8" width="9.375" style="17" customWidth="1"/>
    <col min="9" max="9" width="9.375" style="18" customWidth="1"/>
    <col min="10" max="10" width="60" style="11" customWidth="1"/>
    <col min="11" max="11" width="25" style="2" customWidth="1"/>
    <col min="12" max="12" width="1.875" style="2" customWidth="1"/>
    <col min="13" max="16384" width="9" style="2"/>
  </cols>
  <sheetData>
    <row r="2" spans="2:12" ht="120" customHeight="1" x14ac:dyDescent="0.15">
      <c r="B2" s="129" t="s">
        <v>367</v>
      </c>
      <c r="C2" s="129"/>
      <c r="D2" s="129"/>
      <c r="E2" s="129"/>
      <c r="F2" s="129"/>
      <c r="G2" s="129"/>
      <c r="H2" s="129"/>
      <c r="I2" s="129"/>
      <c r="J2" s="129"/>
      <c r="K2" s="129"/>
    </row>
    <row r="3" spans="2:12" ht="120" customHeight="1" x14ac:dyDescent="0.15">
      <c r="B3" s="129"/>
      <c r="C3" s="129"/>
      <c r="D3" s="129"/>
      <c r="E3" s="129"/>
      <c r="F3" s="129"/>
      <c r="G3" s="129"/>
      <c r="H3" s="129"/>
      <c r="I3" s="129"/>
      <c r="J3" s="129"/>
      <c r="K3" s="129"/>
    </row>
    <row r="4" spans="2:12" ht="120" customHeight="1" x14ac:dyDescent="0.15">
      <c r="B4" s="129"/>
      <c r="C4" s="129"/>
      <c r="D4" s="129"/>
      <c r="E4" s="129"/>
      <c r="F4" s="129"/>
      <c r="G4" s="129"/>
      <c r="H4" s="129"/>
      <c r="I4" s="129"/>
      <c r="J4" s="129"/>
      <c r="K4" s="129"/>
    </row>
    <row r="5" spans="2:12" ht="120" customHeight="1" x14ac:dyDescent="0.15">
      <c r="B5" s="129"/>
      <c r="C5" s="129"/>
      <c r="D5" s="129"/>
      <c r="E5" s="129"/>
      <c r="F5" s="129"/>
      <c r="G5" s="129"/>
      <c r="H5" s="129"/>
      <c r="I5" s="129"/>
      <c r="J5" s="129"/>
      <c r="K5" s="129"/>
    </row>
    <row r="6" spans="2:12" ht="120" customHeight="1" x14ac:dyDescent="0.15">
      <c r="B6" s="129"/>
      <c r="C6" s="129"/>
      <c r="D6" s="129"/>
      <c r="E6" s="129"/>
      <c r="F6" s="129"/>
      <c r="G6" s="129"/>
      <c r="H6" s="129"/>
      <c r="I6" s="129"/>
      <c r="J6" s="129"/>
      <c r="K6" s="129"/>
    </row>
    <row r="7" spans="2:12" ht="120" customHeight="1" x14ac:dyDescent="0.15">
      <c r="B7" s="129"/>
      <c r="C7" s="129"/>
      <c r="D7" s="129"/>
      <c r="E7" s="129"/>
      <c r="F7" s="129"/>
      <c r="G7" s="129"/>
      <c r="H7" s="129"/>
      <c r="I7" s="129"/>
      <c r="J7" s="129"/>
      <c r="K7" s="129"/>
    </row>
    <row r="9" spans="2:12" x14ac:dyDescent="0.15">
      <c r="B9" s="118" t="s">
        <v>382</v>
      </c>
    </row>
    <row r="10" spans="2:12" ht="30" customHeight="1" x14ac:dyDescent="0.15">
      <c r="B10" s="132" t="s">
        <v>237</v>
      </c>
      <c r="C10" s="132"/>
      <c r="D10" s="132"/>
      <c r="E10" s="132"/>
      <c r="F10" s="132"/>
      <c r="G10" s="132"/>
      <c r="H10" s="132"/>
      <c r="I10" s="132"/>
      <c r="J10" s="132"/>
      <c r="K10" s="132"/>
      <c r="L10" s="1"/>
    </row>
    <row r="11" spans="2:12" s="8" customFormat="1" ht="18.75" customHeight="1" thickBot="1" x14ac:dyDescent="0.2">
      <c r="B11" s="19"/>
      <c r="C11" s="126"/>
      <c r="D11" s="126"/>
      <c r="E11" s="26"/>
      <c r="F11" s="14"/>
      <c r="G11" s="22"/>
      <c r="H11" s="22"/>
      <c r="I11" s="23"/>
      <c r="J11" s="116" t="s">
        <v>381</v>
      </c>
      <c r="K11" s="117" t="s">
        <v>380</v>
      </c>
    </row>
    <row r="12" spans="2:12" s="4" customFormat="1" ht="21" thickTop="1" thickBot="1" x14ac:dyDescent="0.2">
      <c r="B12" s="16" t="s">
        <v>0</v>
      </c>
      <c r="C12" s="15" t="s">
        <v>1</v>
      </c>
      <c r="D12" s="15" t="s">
        <v>2</v>
      </c>
      <c r="E12" s="131" t="s">
        <v>199</v>
      </c>
      <c r="F12" s="131"/>
      <c r="G12" s="120" t="s">
        <v>3</v>
      </c>
      <c r="H12" s="24" t="s">
        <v>4</v>
      </c>
      <c r="I12" s="120" t="s">
        <v>5</v>
      </c>
      <c r="J12" s="127" t="s">
        <v>6</v>
      </c>
      <c r="K12" s="128"/>
      <c r="L12" s="3"/>
    </row>
    <row r="13" spans="2:12" ht="75" customHeight="1" thickTop="1" x14ac:dyDescent="0.15">
      <c r="B13" s="84">
        <v>1</v>
      </c>
      <c r="C13" s="85">
        <v>0</v>
      </c>
      <c r="D13" s="85">
        <v>0</v>
      </c>
      <c r="E13" s="91" t="s">
        <v>198</v>
      </c>
      <c r="F13" s="92" t="s">
        <v>368</v>
      </c>
      <c r="G13" s="86" t="s">
        <v>13</v>
      </c>
      <c r="H13" s="87" t="s">
        <v>7</v>
      </c>
      <c r="I13" s="88" t="s">
        <v>8</v>
      </c>
      <c r="J13" s="89" t="s">
        <v>11</v>
      </c>
      <c r="K13" s="90" t="s">
        <v>238</v>
      </c>
      <c r="L13" s="5"/>
    </row>
    <row r="14" spans="2:12" ht="60" customHeight="1" x14ac:dyDescent="0.15">
      <c r="B14" s="31">
        <v>2</v>
      </c>
      <c r="C14" s="32">
        <f t="shared" ref="C14:C81" si="0">D14-D13</f>
        <v>0.3</v>
      </c>
      <c r="D14" s="32">
        <v>0.3</v>
      </c>
      <c r="E14" s="93" t="s">
        <v>198</v>
      </c>
      <c r="F14" s="94" t="s">
        <v>12</v>
      </c>
      <c r="G14" s="33" t="s">
        <v>16</v>
      </c>
      <c r="H14" s="34" t="s">
        <v>14</v>
      </c>
      <c r="I14" s="34" t="s">
        <v>102</v>
      </c>
      <c r="J14" s="123" t="s">
        <v>118</v>
      </c>
      <c r="K14" s="35"/>
      <c r="L14" s="6"/>
    </row>
    <row r="15" spans="2:12" ht="63.75" customHeight="1" x14ac:dyDescent="0.15">
      <c r="B15" s="31">
        <v>3</v>
      </c>
      <c r="C15" s="32">
        <f t="shared" si="0"/>
        <v>5.6000000000000005</v>
      </c>
      <c r="D15" s="32">
        <v>5.9</v>
      </c>
      <c r="E15" s="93" t="s">
        <v>198</v>
      </c>
      <c r="F15" s="94" t="s">
        <v>15</v>
      </c>
      <c r="G15" s="33" t="s">
        <v>16</v>
      </c>
      <c r="H15" s="34" t="s">
        <v>14</v>
      </c>
      <c r="I15" s="34" t="s">
        <v>8</v>
      </c>
      <c r="J15" s="36" t="s">
        <v>119</v>
      </c>
      <c r="K15" s="35"/>
      <c r="L15" s="6"/>
    </row>
    <row r="16" spans="2:12" ht="22.5" customHeight="1" x14ac:dyDescent="0.15">
      <c r="B16" s="31">
        <v>4</v>
      </c>
      <c r="C16" s="32">
        <f t="shared" si="0"/>
        <v>0.39999999999999947</v>
      </c>
      <c r="D16" s="32">
        <v>6.3</v>
      </c>
      <c r="E16" s="93"/>
      <c r="F16" s="94" t="s">
        <v>106</v>
      </c>
      <c r="G16" s="33" t="s">
        <v>13</v>
      </c>
      <c r="H16" s="34" t="s">
        <v>36</v>
      </c>
      <c r="I16" s="34" t="s">
        <v>8</v>
      </c>
      <c r="J16" s="36" t="s">
        <v>33</v>
      </c>
      <c r="K16" s="35"/>
      <c r="L16" s="6"/>
    </row>
    <row r="17" spans="1:12" ht="22.5" customHeight="1" x14ac:dyDescent="0.15">
      <c r="B17" s="31">
        <v>5</v>
      </c>
      <c r="C17" s="32">
        <f t="shared" si="0"/>
        <v>0.60000000000000053</v>
      </c>
      <c r="D17" s="32">
        <v>6.9</v>
      </c>
      <c r="E17" s="93" t="s">
        <v>198</v>
      </c>
      <c r="F17" s="94" t="s">
        <v>17</v>
      </c>
      <c r="G17" s="33" t="s">
        <v>16</v>
      </c>
      <c r="H17" s="34" t="s">
        <v>38</v>
      </c>
      <c r="I17" s="34" t="s">
        <v>103</v>
      </c>
      <c r="J17" s="36" t="s">
        <v>97</v>
      </c>
      <c r="K17" s="35"/>
      <c r="L17" s="6"/>
    </row>
    <row r="18" spans="1:12" ht="60" customHeight="1" x14ac:dyDescent="0.15">
      <c r="B18" s="31">
        <v>6</v>
      </c>
      <c r="C18" s="32">
        <f t="shared" si="0"/>
        <v>1.1999999999999993</v>
      </c>
      <c r="D18" s="32">
        <v>8.1</v>
      </c>
      <c r="E18" s="93" t="s">
        <v>198</v>
      </c>
      <c r="F18" s="94" t="s">
        <v>18</v>
      </c>
      <c r="G18" s="33" t="s">
        <v>13</v>
      </c>
      <c r="H18" s="34" t="s">
        <v>14</v>
      </c>
      <c r="I18" s="34" t="s">
        <v>350</v>
      </c>
      <c r="J18" s="36" t="s">
        <v>195</v>
      </c>
      <c r="K18" s="35"/>
      <c r="L18" s="6"/>
    </row>
    <row r="19" spans="1:12" ht="63.75" customHeight="1" x14ac:dyDescent="0.15">
      <c r="B19" s="31">
        <v>7</v>
      </c>
      <c r="C19" s="32">
        <f t="shared" si="0"/>
        <v>0.90000000000000036</v>
      </c>
      <c r="D19" s="32">
        <v>9</v>
      </c>
      <c r="E19" s="93" t="s">
        <v>198</v>
      </c>
      <c r="F19" s="94" t="s">
        <v>19</v>
      </c>
      <c r="G19" s="33" t="s">
        <v>16</v>
      </c>
      <c r="H19" s="34" t="s">
        <v>14</v>
      </c>
      <c r="I19" s="34" t="s">
        <v>104</v>
      </c>
      <c r="J19" s="36" t="s">
        <v>308</v>
      </c>
      <c r="K19" s="35"/>
      <c r="L19" s="6"/>
    </row>
    <row r="20" spans="1:12" ht="63.75" customHeight="1" x14ac:dyDescent="0.15">
      <c r="B20" s="31">
        <v>8</v>
      </c>
      <c r="C20" s="32">
        <f t="shared" si="0"/>
        <v>12.899999999999999</v>
      </c>
      <c r="D20" s="32">
        <v>21.9</v>
      </c>
      <c r="E20" s="93" t="s">
        <v>198</v>
      </c>
      <c r="F20" s="94" t="s">
        <v>20</v>
      </c>
      <c r="G20" s="33" t="s">
        <v>16</v>
      </c>
      <c r="H20" s="34" t="s">
        <v>14</v>
      </c>
      <c r="I20" s="34" t="s">
        <v>8</v>
      </c>
      <c r="J20" s="37" t="s">
        <v>189</v>
      </c>
      <c r="K20" s="35"/>
      <c r="L20" s="6"/>
    </row>
    <row r="21" spans="1:12" ht="22.5" customHeight="1" x14ac:dyDescent="0.15">
      <c r="B21" s="31">
        <v>9</v>
      </c>
      <c r="C21" s="32">
        <f t="shared" si="0"/>
        <v>0.10000000000000142</v>
      </c>
      <c r="D21" s="32">
        <v>22</v>
      </c>
      <c r="E21" s="93"/>
      <c r="F21" s="94" t="s">
        <v>106</v>
      </c>
      <c r="G21" s="33" t="s">
        <v>13</v>
      </c>
      <c r="H21" s="34" t="s">
        <v>38</v>
      </c>
      <c r="I21" s="34" t="s">
        <v>8</v>
      </c>
      <c r="J21" s="36"/>
      <c r="K21" s="35"/>
      <c r="L21" s="6"/>
    </row>
    <row r="22" spans="1:12" ht="22.5" customHeight="1" x14ac:dyDescent="0.15">
      <c r="B22" s="31">
        <v>10</v>
      </c>
      <c r="C22" s="32">
        <f t="shared" si="0"/>
        <v>0.19999999999999929</v>
      </c>
      <c r="D22" s="32">
        <v>22.2</v>
      </c>
      <c r="E22" s="93"/>
      <c r="F22" s="94" t="s">
        <v>106</v>
      </c>
      <c r="G22" s="33" t="s">
        <v>22</v>
      </c>
      <c r="H22" s="34" t="s">
        <v>36</v>
      </c>
      <c r="I22" s="34" t="s">
        <v>8</v>
      </c>
      <c r="J22" s="36" t="s">
        <v>56</v>
      </c>
      <c r="K22" s="35"/>
      <c r="L22" s="6"/>
    </row>
    <row r="23" spans="1:12" ht="22.5" customHeight="1" x14ac:dyDescent="0.15">
      <c r="B23" s="31">
        <v>11</v>
      </c>
      <c r="C23" s="32">
        <f>D23-D22</f>
        <v>1.9000000000000021</v>
      </c>
      <c r="D23" s="32">
        <v>24.1</v>
      </c>
      <c r="E23" s="93" t="s">
        <v>198</v>
      </c>
      <c r="F23" s="94" t="s">
        <v>21</v>
      </c>
      <c r="G23" s="33" t="s">
        <v>16</v>
      </c>
      <c r="H23" s="34" t="s">
        <v>37</v>
      </c>
      <c r="I23" s="34" t="s">
        <v>8</v>
      </c>
      <c r="J23" s="36" t="s">
        <v>120</v>
      </c>
      <c r="K23" s="35"/>
      <c r="L23" s="6"/>
    </row>
    <row r="24" spans="1:12" ht="45" customHeight="1" x14ac:dyDescent="0.15">
      <c r="B24" s="31">
        <v>12</v>
      </c>
      <c r="C24" s="32">
        <f t="shared" si="0"/>
        <v>9.9999999999997868E-2</v>
      </c>
      <c r="D24" s="32">
        <v>24.2</v>
      </c>
      <c r="E24" s="93"/>
      <c r="F24" s="94" t="s">
        <v>106</v>
      </c>
      <c r="G24" s="33" t="s">
        <v>13</v>
      </c>
      <c r="H24" s="34" t="s">
        <v>36</v>
      </c>
      <c r="I24" s="34" t="s">
        <v>8</v>
      </c>
      <c r="J24" s="36" t="s">
        <v>345</v>
      </c>
      <c r="K24" s="35"/>
      <c r="L24" s="6"/>
    </row>
    <row r="25" spans="1:12" ht="22.5" customHeight="1" x14ac:dyDescent="0.15">
      <c r="B25" s="31">
        <v>13</v>
      </c>
      <c r="C25" s="32">
        <f t="shared" si="0"/>
        <v>1.1000000000000014</v>
      </c>
      <c r="D25" s="32">
        <v>25.3</v>
      </c>
      <c r="E25" s="93" t="s">
        <v>198</v>
      </c>
      <c r="F25" s="94" t="s">
        <v>23</v>
      </c>
      <c r="G25" s="33" t="s">
        <v>22</v>
      </c>
      <c r="H25" s="34" t="s">
        <v>42</v>
      </c>
      <c r="I25" s="34" t="s">
        <v>8</v>
      </c>
      <c r="J25" s="38"/>
      <c r="K25" s="35"/>
      <c r="L25" s="6"/>
    </row>
    <row r="26" spans="1:12" ht="22.5" customHeight="1" x14ac:dyDescent="0.15">
      <c r="A26" s="6"/>
      <c r="B26" s="31">
        <v>14</v>
      </c>
      <c r="C26" s="32">
        <f t="shared" si="0"/>
        <v>0.19999999999999929</v>
      </c>
      <c r="D26" s="32">
        <v>25.5</v>
      </c>
      <c r="E26" s="93"/>
      <c r="F26" s="94" t="s">
        <v>106</v>
      </c>
      <c r="G26" s="33" t="s">
        <v>22</v>
      </c>
      <c r="H26" s="34" t="s">
        <v>57</v>
      </c>
      <c r="I26" s="34" t="s">
        <v>8</v>
      </c>
      <c r="J26" s="36" t="s">
        <v>121</v>
      </c>
      <c r="K26" s="35"/>
    </row>
    <row r="27" spans="1:12" ht="22.5" customHeight="1" x14ac:dyDescent="0.15">
      <c r="A27" s="6"/>
      <c r="B27" s="31">
        <v>15</v>
      </c>
      <c r="C27" s="32">
        <f t="shared" si="0"/>
        <v>0.10000000000000142</v>
      </c>
      <c r="D27" s="32">
        <v>25.6</v>
      </c>
      <c r="E27" s="93" t="s">
        <v>198</v>
      </c>
      <c r="F27" s="94" t="s">
        <v>24</v>
      </c>
      <c r="G27" s="33" t="s">
        <v>16</v>
      </c>
      <c r="H27" s="34" t="s">
        <v>43</v>
      </c>
      <c r="I27" s="34" t="s">
        <v>8</v>
      </c>
      <c r="J27" s="36" t="s">
        <v>25</v>
      </c>
      <c r="K27" s="35"/>
    </row>
    <row r="28" spans="1:12" ht="22.5" customHeight="1" x14ac:dyDescent="0.15">
      <c r="A28" s="6"/>
      <c r="B28" s="31">
        <v>16</v>
      </c>
      <c r="C28" s="32">
        <f t="shared" si="0"/>
        <v>1.0999999999999979</v>
      </c>
      <c r="D28" s="32">
        <v>26.7</v>
      </c>
      <c r="E28" s="93" t="s">
        <v>198</v>
      </c>
      <c r="F28" s="94" t="s">
        <v>106</v>
      </c>
      <c r="G28" s="33" t="s">
        <v>16</v>
      </c>
      <c r="H28" s="34" t="s">
        <v>38</v>
      </c>
      <c r="I28" s="34" t="s">
        <v>105</v>
      </c>
      <c r="J28" s="38"/>
      <c r="K28" s="35"/>
    </row>
    <row r="29" spans="1:12" ht="22.5" customHeight="1" x14ac:dyDescent="0.15">
      <c r="A29" s="6"/>
      <c r="B29" s="31">
        <v>17</v>
      </c>
      <c r="C29" s="32">
        <f t="shared" si="0"/>
        <v>0.30000000000000071</v>
      </c>
      <c r="D29" s="32">
        <v>27</v>
      </c>
      <c r="E29" s="93" t="s">
        <v>198</v>
      </c>
      <c r="F29" s="94" t="s">
        <v>58</v>
      </c>
      <c r="G29" s="33" t="s">
        <v>22</v>
      </c>
      <c r="H29" s="34" t="s">
        <v>36</v>
      </c>
      <c r="I29" s="34" t="s">
        <v>105</v>
      </c>
      <c r="J29" s="38" t="s">
        <v>59</v>
      </c>
      <c r="K29" s="35"/>
    </row>
    <row r="30" spans="1:12" ht="45" customHeight="1" x14ac:dyDescent="0.15">
      <c r="A30" s="6"/>
      <c r="B30" s="31">
        <v>18</v>
      </c>
      <c r="C30" s="32">
        <f t="shared" si="0"/>
        <v>0.60000000000000142</v>
      </c>
      <c r="D30" s="32">
        <v>27.6</v>
      </c>
      <c r="E30" s="93" t="s">
        <v>198</v>
      </c>
      <c r="F30" s="94" t="s">
        <v>60</v>
      </c>
      <c r="G30" s="33" t="s">
        <v>26</v>
      </c>
      <c r="H30" s="34" t="s">
        <v>36</v>
      </c>
      <c r="I30" s="34" t="s">
        <v>40</v>
      </c>
      <c r="J30" s="38" t="s">
        <v>122</v>
      </c>
      <c r="K30" s="35"/>
    </row>
    <row r="31" spans="1:12" ht="22.5" customHeight="1" x14ac:dyDescent="0.15">
      <c r="A31" s="6"/>
      <c r="B31" s="31">
        <v>19</v>
      </c>
      <c r="C31" s="32">
        <f t="shared" si="0"/>
        <v>3.5999999999999979</v>
      </c>
      <c r="D31" s="32">
        <v>31.2</v>
      </c>
      <c r="E31" s="93"/>
      <c r="F31" s="94" t="s">
        <v>106</v>
      </c>
      <c r="G31" s="33" t="s">
        <v>47</v>
      </c>
      <c r="H31" s="34" t="s">
        <v>46</v>
      </c>
      <c r="I31" s="34" t="s">
        <v>105</v>
      </c>
      <c r="J31" s="38" t="s">
        <v>61</v>
      </c>
      <c r="K31" s="35"/>
    </row>
    <row r="32" spans="1:12" ht="22.5" customHeight="1" x14ac:dyDescent="0.15">
      <c r="A32" s="6"/>
      <c r="B32" s="31">
        <v>20</v>
      </c>
      <c r="C32" s="32">
        <f t="shared" si="0"/>
        <v>0.60000000000000142</v>
      </c>
      <c r="D32" s="32">
        <v>31.8</v>
      </c>
      <c r="E32" s="93" t="s">
        <v>198</v>
      </c>
      <c r="F32" s="94" t="s">
        <v>27</v>
      </c>
      <c r="G32" s="33" t="s">
        <v>16</v>
      </c>
      <c r="H32" s="34" t="s">
        <v>38</v>
      </c>
      <c r="I32" s="34" t="s">
        <v>105</v>
      </c>
      <c r="J32" s="38" t="s">
        <v>123</v>
      </c>
      <c r="K32" s="35"/>
    </row>
    <row r="33" spans="1:14" ht="62.25" customHeight="1" x14ac:dyDescent="0.15">
      <c r="A33" s="6"/>
      <c r="B33" s="31">
        <v>21</v>
      </c>
      <c r="C33" s="32">
        <f t="shared" si="0"/>
        <v>1.1999999999999993</v>
      </c>
      <c r="D33" s="32">
        <v>33</v>
      </c>
      <c r="E33" s="93" t="s">
        <v>198</v>
      </c>
      <c r="F33" s="94" t="s">
        <v>29</v>
      </c>
      <c r="G33" s="33" t="s">
        <v>22</v>
      </c>
      <c r="H33" s="34" t="s">
        <v>37</v>
      </c>
      <c r="I33" s="34" t="s">
        <v>105</v>
      </c>
      <c r="J33" s="38" t="s">
        <v>124</v>
      </c>
      <c r="K33" s="35"/>
    </row>
    <row r="34" spans="1:14" ht="22.5" customHeight="1" x14ac:dyDescent="0.15">
      <c r="A34" s="6"/>
      <c r="B34" s="31">
        <v>22</v>
      </c>
      <c r="C34" s="32">
        <f t="shared" si="0"/>
        <v>1.1000000000000014</v>
      </c>
      <c r="D34" s="32">
        <v>34.1</v>
      </c>
      <c r="E34" s="93" t="s">
        <v>198</v>
      </c>
      <c r="F34" s="94" t="s">
        <v>28</v>
      </c>
      <c r="G34" s="33" t="s">
        <v>16</v>
      </c>
      <c r="H34" s="34" t="s">
        <v>38</v>
      </c>
      <c r="I34" s="34" t="s">
        <v>105</v>
      </c>
      <c r="J34" s="38" t="s">
        <v>62</v>
      </c>
      <c r="K34" s="35"/>
    </row>
    <row r="35" spans="1:14" ht="22.5" customHeight="1" x14ac:dyDescent="0.15">
      <c r="A35" s="6"/>
      <c r="B35" s="31">
        <v>23</v>
      </c>
      <c r="C35" s="32">
        <f t="shared" si="0"/>
        <v>3.6000000000000014</v>
      </c>
      <c r="D35" s="32">
        <v>37.700000000000003</v>
      </c>
      <c r="E35" s="93" t="s">
        <v>198</v>
      </c>
      <c r="F35" s="94" t="s">
        <v>30</v>
      </c>
      <c r="G35" s="33" t="s">
        <v>16</v>
      </c>
      <c r="H35" s="34" t="s">
        <v>43</v>
      </c>
      <c r="I35" s="34" t="s">
        <v>105</v>
      </c>
      <c r="J35" s="38" t="s">
        <v>62</v>
      </c>
      <c r="K35" s="39"/>
    </row>
    <row r="36" spans="1:14" ht="45" customHeight="1" x14ac:dyDescent="0.15">
      <c r="A36" s="6"/>
      <c r="B36" s="27">
        <v>24</v>
      </c>
      <c r="C36" s="28">
        <f t="shared" si="0"/>
        <v>3.8999999999999986</v>
      </c>
      <c r="D36" s="28">
        <v>41.6</v>
      </c>
      <c r="E36" s="95"/>
      <c r="F36" s="96" t="s">
        <v>98</v>
      </c>
      <c r="G36" s="29" t="s">
        <v>9</v>
      </c>
      <c r="H36" s="30" t="s">
        <v>106</v>
      </c>
      <c r="I36" s="30" t="s">
        <v>105</v>
      </c>
      <c r="J36" s="40" t="s">
        <v>196</v>
      </c>
      <c r="K36" s="41" t="s">
        <v>239</v>
      </c>
    </row>
    <row r="37" spans="1:14" ht="45" customHeight="1" x14ac:dyDescent="0.15">
      <c r="A37" s="6"/>
      <c r="B37" s="31">
        <v>25</v>
      </c>
      <c r="C37" s="32">
        <f>D37-D35</f>
        <v>6.3999999999999986</v>
      </c>
      <c r="D37" s="32">
        <v>44.1</v>
      </c>
      <c r="E37" s="93" t="s">
        <v>198</v>
      </c>
      <c r="F37" s="94" t="s">
        <v>126</v>
      </c>
      <c r="G37" s="42" t="s">
        <v>16</v>
      </c>
      <c r="H37" s="43" t="s">
        <v>42</v>
      </c>
      <c r="I37" s="34" t="s">
        <v>105</v>
      </c>
      <c r="J37" s="38" t="s">
        <v>190</v>
      </c>
      <c r="K37" s="35"/>
    </row>
    <row r="38" spans="1:14" ht="41.25" customHeight="1" x14ac:dyDescent="0.15">
      <c r="A38" s="6"/>
      <c r="B38" s="31">
        <v>26</v>
      </c>
      <c r="C38" s="32">
        <f t="shared" si="0"/>
        <v>2.3999999999999986</v>
      </c>
      <c r="D38" s="32">
        <v>46.5</v>
      </c>
      <c r="E38" s="93" t="s">
        <v>198</v>
      </c>
      <c r="F38" s="94" t="s">
        <v>34</v>
      </c>
      <c r="G38" s="33" t="s">
        <v>16</v>
      </c>
      <c r="H38" s="34" t="s">
        <v>37</v>
      </c>
      <c r="I38" s="34" t="s">
        <v>105</v>
      </c>
      <c r="J38" s="36" t="s">
        <v>125</v>
      </c>
      <c r="K38" s="35"/>
    </row>
    <row r="39" spans="1:14" ht="22.5" customHeight="1" x14ac:dyDescent="0.15">
      <c r="A39" s="6"/>
      <c r="B39" s="31">
        <v>27</v>
      </c>
      <c r="C39" s="32">
        <f t="shared" si="0"/>
        <v>3.3999999999999986</v>
      </c>
      <c r="D39" s="32">
        <v>49.9</v>
      </c>
      <c r="E39" s="93" t="s">
        <v>198</v>
      </c>
      <c r="F39" s="94" t="s">
        <v>35</v>
      </c>
      <c r="G39" s="33" t="s">
        <v>13</v>
      </c>
      <c r="H39" s="44" t="s">
        <v>42</v>
      </c>
      <c r="I39" s="34" t="s">
        <v>105</v>
      </c>
      <c r="J39" s="36" t="s">
        <v>90</v>
      </c>
      <c r="K39" s="45"/>
    </row>
    <row r="40" spans="1:14" s="10" customFormat="1" ht="22.5" customHeight="1" x14ac:dyDescent="0.15">
      <c r="B40" s="31">
        <v>28</v>
      </c>
      <c r="C40" s="32">
        <f t="shared" si="0"/>
        <v>5.8000000000000043</v>
      </c>
      <c r="D40" s="32">
        <v>55.7</v>
      </c>
      <c r="E40" s="93"/>
      <c r="F40" s="94" t="s">
        <v>106</v>
      </c>
      <c r="G40" s="33" t="s">
        <v>13</v>
      </c>
      <c r="H40" s="34" t="s">
        <v>36</v>
      </c>
      <c r="I40" s="34" t="s">
        <v>8</v>
      </c>
      <c r="J40" s="36" t="s">
        <v>91</v>
      </c>
      <c r="K40" s="35"/>
      <c r="L40" s="9"/>
      <c r="M40" s="9"/>
      <c r="N40" s="9"/>
    </row>
    <row r="41" spans="1:14" ht="45" customHeight="1" x14ac:dyDescent="0.15">
      <c r="B41" s="27">
        <v>29</v>
      </c>
      <c r="C41" s="28">
        <f t="shared" si="0"/>
        <v>3</v>
      </c>
      <c r="D41" s="28">
        <v>58.7</v>
      </c>
      <c r="E41" s="95"/>
      <c r="F41" s="96" t="s">
        <v>92</v>
      </c>
      <c r="G41" s="29" t="s">
        <v>31</v>
      </c>
      <c r="H41" s="30" t="s">
        <v>106</v>
      </c>
      <c r="I41" s="30" t="s">
        <v>8</v>
      </c>
      <c r="J41" s="40" t="s">
        <v>309</v>
      </c>
      <c r="K41" s="46" t="s">
        <v>324</v>
      </c>
      <c r="L41" s="6"/>
      <c r="M41" s="7"/>
      <c r="N41" s="7"/>
    </row>
    <row r="42" spans="1:14" ht="22.5" customHeight="1" x14ac:dyDescent="0.15">
      <c r="B42" s="31">
        <v>30</v>
      </c>
      <c r="C42" s="32">
        <f t="shared" si="0"/>
        <v>3.3999999999999986</v>
      </c>
      <c r="D42" s="32">
        <v>62.1</v>
      </c>
      <c r="E42" s="93"/>
      <c r="F42" s="94" t="s">
        <v>106</v>
      </c>
      <c r="G42" s="33" t="s">
        <v>13</v>
      </c>
      <c r="H42" s="34" t="s">
        <v>38</v>
      </c>
      <c r="I42" s="34" t="s">
        <v>168</v>
      </c>
      <c r="J42" s="38" t="s">
        <v>191</v>
      </c>
      <c r="K42" s="35"/>
      <c r="L42" s="6"/>
      <c r="M42" s="7"/>
      <c r="N42" s="7"/>
    </row>
    <row r="43" spans="1:14" ht="22.5" customHeight="1" x14ac:dyDescent="0.15">
      <c r="B43" s="31">
        <v>31</v>
      </c>
      <c r="C43" s="32">
        <f>D43-D41</f>
        <v>7.2999999999999972</v>
      </c>
      <c r="D43" s="32">
        <v>66</v>
      </c>
      <c r="E43" s="93"/>
      <c r="F43" s="94" t="s">
        <v>106</v>
      </c>
      <c r="G43" s="33" t="s">
        <v>22</v>
      </c>
      <c r="H43" s="34" t="s">
        <v>43</v>
      </c>
      <c r="I43" s="34" t="s">
        <v>107</v>
      </c>
      <c r="J43" s="38" t="s">
        <v>127</v>
      </c>
      <c r="K43" s="35"/>
      <c r="L43" s="6"/>
      <c r="M43" s="7"/>
      <c r="N43" s="7"/>
    </row>
    <row r="44" spans="1:14" ht="60" customHeight="1" x14ac:dyDescent="0.15">
      <c r="B44" s="27">
        <v>32</v>
      </c>
      <c r="C44" s="28">
        <f t="shared" si="0"/>
        <v>6.7999999999999972</v>
      </c>
      <c r="D44" s="28">
        <v>72.8</v>
      </c>
      <c r="E44" s="95"/>
      <c r="F44" s="96" t="s">
        <v>99</v>
      </c>
      <c r="G44" s="29" t="s">
        <v>9</v>
      </c>
      <c r="H44" s="30" t="s">
        <v>106</v>
      </c>
      <c r="I44" s="121" t="s">
        <v>352</v>
      </c>
      <c r="J44" s="40" t="s">
        <v>310</v>
      </c>
      <c r="K44" s="46" t="s">
        <v>240</v>
      </c>
      <c r="L44" s="6"/>
      <c r="M44" s="7"/>
      <c r="N44" s="7"/>
    </row>
    <row r="45" spans="1:14" ht="22.5" customHeight="1" x14ac:dyDescent="0.15">
      <c r="B45" s="31">
        <v>33</v>
      </c>
      <c r="C45" s="32">
        <f>D45-D44</f>
        <v>10.299999999999997</v>
      </c>
      <c r="D45" s="32">
        <v>83.1</v>
      </c>
      <c r="E45" s="93" t="s">
        <v>198</v>
      </c>
      <c r="F45" s="94" t="s">
        <v>39</v>
      </c>
      <c r="G45" s="47" t="s">
        <v>13</v>
      </c>
      <c r="H45" s="43" t="s">
        <v>38</v>
      </c>
      <c r="I45" s="34" t="s">
        <v>108</v>
      </c>
      <c r="J45" s="38" t="s">
        <v>128</v>
      </c>
      <c r="K45" s="35"/>
      <c r="L45" s="6"/>
      <c r="M45" s="7"/>
      <c r="N45" s="7"/>
    </row>
    <row r="46" spans="1:14" ht="22.5" customHeight="1" x14ac:dyDescent="0.15">
      <c r="B46" s="31">
        <v>34</v>
      </c>
      <c r="C46" s="32">
        <f t="shared" si="0"/>
        <v>4.9000000000000057</v>
      </c>
      <c r="D46" s="32">
        <v>88</v>
      </c>
      <c r="E46" s="93" t="s">
        <v>198</v>
      </c>
      <c r="F46" s="94" t="s">
        <v>48</v>
      </c>
      <c r="G46" s="47" t="s">
        <v>13</v>
      </c>
      <c r="H46" s="43" t="s">
        <v>36</v>
      </c>
      <c r="I46" s="34" t="s">
        <v>105</v>
      </c>
      <c r="J46" s="38" t="s">
        <v>129</v>
      </c>
      <c r="K46" s="35"/>
      <c r="L46" s="6"/>
      <c r="M46" s="7"/>
      <c r="N46" s="7"/>
    </row>
    <row r="47" spans="1:14" ht="22.5" customHeight="1" x14ac:dyDescent="0.15">
      <c r="B47" s="31">
        <v>35</v>
      </c>
      <c r="C47" s="32">
        <f t="shared" si="0"/>
        <v>3.2999999999999972</v>
      </c>
      <c r="D47" s="32">
        <v>91.3</v>
      </c>
      <c r="E47" s="93"/>
      <c r="F47" s="94" t="s">
        <v>106</v>
      </c>
      <c r="G47" s="47" t="s">
        <v>22</v>
      </c>
      <c r="H47" s="43" t="s">
        <v>36</v>
      </c>
      <c r="I47" s="34" t="s">
        <v>109</v>
      </c>
      <c r="J47" s="38" t="s">
        <v>130</v>
      </c>
      <c r="K47" s="35"/>
      <c r="L47" s="6"/>
      <c r="M47" s="7"/>
      <c r="N47" s="7"/>
    </row>
    <row r="48" spans="1:14" ht="22.5" customHeight="1" x14ac:dyDescent="0.15">
      <c r="B48" s="31">
        <v>36</v>
      </c>
      <c r="C48" s="32">
        <f t="shared" si="0"/>
        <v>3.5</v>
      </c>
      <c r="D48" s="32">
        <v>94.8</v>
      </c>
      <c r="E48" s="93"/>
      <c r="F48" s="94" t="s">
        <v>106</v>
      </c>
      <c r="G48" s="47" t="s">
        <v>16</v>
      </c>
      <c r="H48" s="34" t="s">
        <v>38</v>
      </c>
      <c r="I48" s="34" t="s">
        <v>109</v>
      </c>
      <c r="J48" s="38" t="s">
        <v>131</v>
      </c>
      <c r="K48" s="35"/>
      <c r="L48" s="6"/>
      <c r="M48" s="7"/>
      <c r="N48" s="7"/>
    </row>
    <row r="49" spans="1:14" ht="45" customHeight="1" x14ac:dyDescent="0.15">
      <c r="A49" s="6"/>
      <c r="B49" s="27">
        <v>37</v>
      </c>
      <c r="C49" s="28">
        <f t="shared" si="0"/>
        <v>1.9000000000000057</v>
      </c>
      <c r="D49" s="28">
        <v>96.7</v>
      </c>
      <c r="E49" s="95"/>
      <c r="F49" s="96" t="s">
        <v>100</v>
      </c>
      <c r="G49" s="48" t="s">
        <v>9</v>
      </c>
      <c r="H49" s="49" t="s">
        <v>106</v>
      </c>
      <c r="I49" s="30" t="s">
        <v>8</v>
      </c>
      <c r="J49" s="40" t="s">
        <v>311</v>
      </c>
      <c r="K49" s="46" t="s">
        <v>241</v>
      </c>
    </row>
    <row r="50" spans="1:14" ht="22.5" customHeight="1" x14ac:dyDescent="0.15">
      <c r="B50" s="31">
        <v>38</v>
      </c>
      <c r="C50" s="32">
        <f t="shared" si="0"/>
        <v>0.70000000000000284</v>
      </c>
      <c r="D50" s="32">
        <v>97.4</v>
      </c>
      <c r="E50" s="93"/>
      <c r="F50" s="94" t="s">
        <v>106</v>
      </c>
      <c r="G50" s="47" t="s">
        <v>13</v>
      </c>
      <c r="H50" s="43" t="s">
        <v>36</v>
      </c>
      <c r="I50" s="34" t="s">
        <v>105</v>
      </c>
      <c r="J50" s="38" t="s">
        <v>132</v>
      </c>
      <c r="K50" s="35"/>
      <c r="L50" s="6"/>
      <c r="M50" s="7"/>
      <c r="N50" s="7"/>
    </row>
    <row r="51" spans="1:14" ht="22.5" customHeight="1" x14ac:dyDescent="0.15">
      <c r="B51" s="31">
        <v>39</v>
      </c>
      <c r="C51" s="32">
        <f t="shared" si="0"/>
        <v>5</v>
      </c>
      <c r="D51" s="32">
        <v>102.4</v>
      </c>
      <c r="E51" s="93" t="s">
        <v>198</v>
      </c>
      <c r="F51" s="94" t="s">
        <v>106</v>
      </c>
      <c r="G51" s="47" t="s">
        <v>13</v>
      </c>
      <c r="H51" s="43" t="s">
        <v>36</v>
      </c>
      <c r="I51" s="34" t="s">
        <v>105</v>
      </c>
      <c r="J51" s="38" t="s">
        <v>133</v>
      </c>
      <c r="K51" s="35"/>
      <c r="L51" s="6"/>
      <c r="M51" s="7"/>
      <c r="N51" s="7"/>
    </row>
    <row r="52" spans="1:14" ht="22.5" customHeight="1" x14ac:dyDescent="0.15">
      <c r="B52" s="31">
        <v>40</v>
      </c>
      <c r="C52" s="32">
        <f t="shared" si="0"/>
        <v>9.9999999999994316E-2</v>
      </c>
      <c r="D52" s="32">
        <v>102.5</v>
      </c>
      <c r="E52" s="93"/>
      <c r="F52" s="94" t="s">
        <v>106</v>
      </c>
      <c r="G52" s="47" t="s">
        <v>16</v>
      </c>
      <c r="H52" s="43" t="s">
        <v>38</v>
      </c>
      <c r="I52" s="34" t="s">
        <v>105</v>
      </c>
      <c r="J52" s="38" t="s">
        <v>134</v>
      </c>
      <c r="K52" s="35"/>
      <c r="L52" s="6"/>
      <c r="M52" s="7"/>
      <c r="N52" s="7"/>
    </row>
    <row r="53" spans="1:14" ht="22.5" customHeight="1" x14ac:dyDescent="0.15">
      <c r="B53" s="31">
        <v>41</v>
      </c>
      <c r="C53" s="32">
        <f t="shared" si="0"/>
        <v>9.9999999999994316E-2</v>
      </c>
      <c r="D53" s="32">
        <v>102.6</v>
      </c>
      <c r="E53" s="93"/>
      <c r="F53" s="94" t="s">
        <v>106</v>
      </c>
      <c r="G53" s="47" t="s">
        <v>13</v>
      </c>
      <c r="H53" s="43" t="s">
        <v>36</v>
      </c>
      <c r="I53" s="34" t="s">
        <v>116</v>
      </c>
      <c r="J53" s="38" t="s">
        <v>134</v>
      </c>
      <c r="K53" s="35"/>
      <c r="L53" s="6"/>
      <c r="M53" s="7"/>
      <c r="N53" s="7"/>
    </row>
    <row r="54" spans="1:14" ht="22.5" customHeight="1" x14ac:dyDescent="0.15">
      <c r="B54" s="31">
        <v>42</v>
      </c>
      <c r="C54" s="32">
        <f t="shared" si="0"/>
        <v>0.10000000000000853</v>
      </c>
      <c r="D54" s="32">
        <v>102.7</v>
      </c>
      <c r="E54" s="93"/>
      <c r="F54" s="94" t="s">
        <v>106</v>
      </c>
      <c r="G54" s="47" t="s">
        <v>16</v>
      </c>
      <c r="H54" s="43" t="s">
        <v>37</v>
      </c>
      <c r="I54" s="34" t="s">
        <v>200</v>
      </c>
      <c r="J54" s="38" t="s">
        <v>134</v>
      </c>
      <c r="K54" s="35"/>
      <c r="L54" s="6"/>
      <c r="M54" s="7"/>
      <c r="N54" s="7"/>
    </row>
    <row r="55" spans="1:14" ht="82.5" customHeight="1" x14ac:dyDescent="0.15">
      <c r="A55" s="6"/>
      <c r="B55" s="27">
        <v>43</v>
      </c>
      <c r="C55" s="28">
        <f t="shared" si="0"/>
        <v>7.7999999999999972</v>
      </c>
      <c r="D55" s="28">
        <v>110.5</v>
      </c>
      <c r="E55" s="95" t="s">
        <v>198</v>
      </c>
      <c r="F55" s="96" t="s">
        <v>32</v>
      </c>
      <c r="G55" s="48" t="s">
        <v>13</v>
      </c>
      <c r="H55" s="49" t="s">
        <v>38</v>
      </c>
      <c r="I55" s="30" t="s">
        <v>108</v>
      </c>
      <c r="J55" s="40" t="s">
        <v>52</v>
      </c>
      <c r="K55" s="46" t="s">
        <v>372</v>
      </c>
    </row>
    <row r="56" spans="1:14" ht="22.5" customHeight="1" x14ac:dyDescent="0.15">
      <c r="B56" s="31">
        <v>44</v>
      </c>
      <c r="C56" s="32">
        <f t="shared" si="0"/>
        <v>2.5999999999999943</v>
      </c>
      <c r="D56" s="32">
        <v>113.1</v>
      </c>
      <c r="E56" s="93" t="s">
        <v>198</v>
      </c>
      <c r="F56" s="94" t="s">
        <v>41</v>
      </c>
      <c r="G56" s="47" t="s">
        <v>13</v>
      </c>
      <c r="H56" s="43" t="s">
        <v>36</v>
      </c>
      <c r="I56" s="34" t="s">
        <v>353</v>
      </c>
      <c r="J56" s="38" t="s">
        <v>135</v>
      </c>
      <c r="K56" s="35"/>
      <c r="L56" s="6"/>
      <c r="M56" s="7"/>
      <c r="N56" s="7"/>
    </row>
    <row r="57" spans="1:14" ht="45" customHeight="1" x14ac:dyDescent="0.15">
      <c r="B57" s="31">
        <v>45</v>
      </c>
      <c r="C57" s="32">
        <f t="shared" si="0"/>
        <v>5.4000000000000057</v>
      </c>
      <c r="D57" s="32">
        <v>118.5</v>
      </c>
      <c r="E57" s="93" t="s">
        <v>198</v>
      </c>
      <c r="F57" s="94" t="s">
        <v>34</v>
      </c>
      <c r="G57" s="47" t="s">
        <v>16</v>
      </c>
      <c r="H57" s="43" t="s">
        <v>38</v>
      </c>
      <c r="I57" s="34" t="s">
        <v>110</v>
      </c>
      <c r="J57" s="38" t="s">
        <v>339</v>
      </c>
      <c r="K57" s="35"/>
      <c r="L57" s="6"/>
      <c r="M57" s="7"/>
      <c r="N57" s="7"/>
    </row>
    <row r="58" spans="1:14" ht="22.5" customHeight="1" x14ac:dyDescent="0.15">
      <c r="B58" s="31">
        <v>46</v>
      </c>
      <c r="C58" s="32">
        <f t="shared" si="0"/>
        <v>5.4000000000000057</v>
      </c>
      <c r="D58" s="32">
        <v>123.9</v>
      </c>
      <c r="E58" s="93" t="s">
        <v>198</v>
      </c>
      <c r="F58" s="94" t="s">
        <v>44</v>
      </c>
      <c r="G58" s="47" t="s">
        <v>13</v>
      </c>
      <c r="H58" s="43" t="s">
        <v>36</v>
      </c>
      <c r="I58" s="34" t="s">
        <v>105</v>
      </c>
      <c r="J58" s="38" t="s">
        <v>136</v>
      </c>
      <c r="K58" s="35"/>
      <c r="L58" s="6"/>
      <c r="M58" s="7"/>
      <c r="N58" s="7"/>
    </row>
    <row r="59" spans="1:14" ht="60" customHeight="1" x14ac:dyDescent="0.15">
      <c r="B59" s="31">
        <v>47</v>
      </c>
      <c r="C59" s="32">
        <f t="shared" si="0"/>
        <v>2.8999999999999915</v>
      </c>
      <c r="D59" s="32">
        <v>126.8</v>
      </c>
      <c r="E59" s="93" t="s">
        <v>198</v>
      </c>
      <c r="F59" s="94" t="s">
        <v>28</v>
      </c>
      <c r="G59" s="47" t="s">
        <v>16</v>
      </c>
      <c r="H59" s="43" t="s">
        <v>37</v>
      </c>
      <c r="I59" s="34" t="s">
        <v>105</v>
      </c>
      <c r="J59" s="38" t="s">
        <v>340</v>
      </c>
      <c r="K59" s="35"/>
      <c r="L59" s="6"/>
      <c r="M59" s="7"/>
      <c r="N59" s="7"/>
    </row>
    <row r="60" spans="1:14" ht="22.5" customHeight="1" x14ac:dyDescent="0.15">
      <c r="B60" s="31">
        <v>48</v>
      </c>
      <c r="C60" s="32">
        <f t="shared" si="0"/>
        <v>1</v>
      </c>
      <c r="D60" s="32">
        <v>127.8</v>
      </c>
      <c r="E60" s="93" t="s">
        <v>198</v>
      </c>
      <c r="F60" s="94" t="s">
        <v>29</v>
      </c>
      <c r="G60" s="47" t="s">
        <v>13</v>
      </c>
      <c r="H60" s="43" t="s">
        <v>36</v>
      </c>
      <c r="I60" s="34" t="s">
        <v>45</v>
      </c>
      <c r="J60" s="38" t="s">
        <v>137</v>
      </c>
      <c r="K60" s="35"/>
      <c r="L60" s="6"/>
      <c r="M60" s="7"/>
      <c r="N60" s="7"/>
    </row>
    <row r="61" spans="1:14" ht="22.5" customHeight="1" x14ac:dyDescent="0.15">
      <c r="B61" s="31">
        <v>49</v>
      </c>
      <c r="C61" s="32">
        <f>D61-D60</f>
        <v>9.0000000000000142</v>
      </c>
      <c r="D61" s="32">
        <v>136.80000000000001</v>
      </c>
      <c r="E61" s="93" t="s">
        <v>198</v>
      </c>
      <c r="F61" s="94" t="s">
        <v>49</v>
      </c>
      <c r="G61" s="47" t="s">
        <v>16</v>
      </c>
      <c r="H61" s="43" t="s">
        <v>14</v>
      </c>
      <c r="I61" s="34" t="s">
        <v>8</v>
      </c>
      <c r="J61" s="38"/>
      <c r="K61" s="35"/>
      <c r="L61" s="6"/>
      <c r="M61" s="7"/>
      <c r="N61" s="7"/>
    </row>
    <row r="62" spans="1:14" ht="22.5" customHeight="1" x14ac:dyDescent="0.15">
      <c r="B62" s="31">
        <v>50</v>
      </c>
      <c r="C62" s="32">
        <f t="shared" si="0"/>
        <v>1</v>
      </c>
      <c r="D62" s="32">
        <v>137.80000000000001</v>
      </c>
      <c r="E62" s="93" t="s">
        <v>198</v>
      </c>
      <c r="F62" s="94" t="s">
        <v>50</v>
      </c>
      <c r="G62" s="47" t="s">
        <v>13</v>
      </c>
      <c r="H62" s="43" t="s">
        <v>38</v>
      </c>
      <c r="I62" s="34" t="s">
        <v>8</v>
      </c>
      <c r="J62" s="38" t="s">
        <v>156</v>
      </c>
      <c r="K62" s="35"/>
      <c r="L62" s="6"/>
      <c r="M62" s="7"/>
      <c r="N62" s="7"/>
    </row>
    <row r="63" spans="1:14" ht="22.5" customHeight="1" x14ac:dyDescent="0.15">
      <c r="B63" s="31">
        <v>51</v>
      </c>
      <c r="C63" s="32">
        <f t="shared" si="0"/>
        <v>0.5</v>
      </c>
      <c r="D63" s="32">
        <v>138.30000000000001</v>
      </c>
      <c r="E63" s="93" t="s">
        <v>198</v>
      </c>
      <c r="F63" s="94" t="s">
        <v>51</v>
      </c>
      <c r="G63" s="47" t="s">
        <v>16</v>
      </c>
      <c r="H63" s="43" t="s">
        <v>14</v>
      </c>
      <c r="I63" s="34" t="s">
        <v>111</v>
      </c>
      <c r="J63" s="38" t="s">
        <v>138</v>
      </c>
      <c r="K63" s="35"/>
      <c r="L63" s="6"/>
      <c r="M63" s="7"/>
      <c r="N63" s="7"/>
    </row>
    <row r="64" spans="1:14" ht="82.5" customHeight="1" x14ac:dyDescent="0.15">
      <c r="A64" s="6"/>
      <c r="B64" s="27">
        <v>52</v>
      </c>
      <c r="C64" s="28">
        <f t="shared" si="0"/>
        <v>5.2999999999999829</v>
      </c>
      <c r="D64" s="28">
        <v>143.6</v>
      </c>
      <c r="E64" s="95"/>
      <c r="F64" s="96" t="s">
        <v>228</v>
      </c>
      <c r="G64" s="48" t="s">
        <v>9</v>
      </c>
      <c r="H64" s="49" t="s">
        <v>106</v>
      </c>
      <c r="I64" s="30" t="s">
        <v>111</v>
      </c>
      <c r="J64" s="40" t="s">
        <v>210</v>
      </c>
      <c r="K64" s="46" t="s">
        <v>373</v>
      </c>
    </row>
    <row r="65" spans="1:14" ht="41.25" customHeight="1" x14ac:dyDescent="0.15">
      <c r="B65" s="31">
        <v>53</v>
      </c>
      <c r="C65" s="32">
        <f t="shared" si="0"/>
        <v>1.4000000000000057</v>
      </c>
      <c r="D65" s="32">
        <v>145</v>
      </c>
      <c r="E65" s="93" t="s">
        <v>198</v>
      </c>
      <c r="F65" s="94" t="s">
        <v>53</v>
      </c>
      <c r="G65" s="47" t="s">
        <v>16</v>
      </c>
      <c r="H65" s="43" t="s">
        <v>37</v>
      </c>
      <c r="I65" s="34" t="s">
        <v>54</v>
      </c>
      <c r="J65" s="38" t="s">
        <v>341</v>
      </c>
      <c r="K65" s="35"/>
      <c r="L65" s="6"/>
      <c r="M65" s="7"/>
      <c r="N65" s="7"/>
    </row>
    <row r="66" spans="1:14" ht="22.5" customHeight="1" x14ac:dyDescent="0.15">
      <c r="B66" s="31">
        <v>54</v>
      </c>
      <c r="C66" s="32">
        <f t="shared" si="0"/>
        <v>3.5</v>
      </c>
      <c r="D66" s="32">
        <v>148.5</v>
      </c>
      <c r="E66" s="93"/>
      <c r="F66" s="94" t="s">
        <v>106</v>
      </c>
      <c r="G66" s="47" t="s">
        <v>22</v>
      </c>
      <c r="H66" s="43" t="s">
        <v>14</v>
      </c>
      <c r="I66" s="34" t="s">
        <v>112</v>
      </c>
      <c r="J66" s="38" t="s">
        <v>155</v>
      </c>
      <c r="K66" s="35"/>
      <c r="L66" s="6"/>
      <c r="M66" s="7"/>
      <c r="N66" s="7"/>
    </row>
    <row r="67" spans="1:14" ht="22.5" customHeight="1" x14ac:dyDescent="0.15">
      <c r="B67" s="31">
        <v>55</v>
      </c>
      <c r="C67" s="32">
        <f t="shared" si="0"/>
        <v>1.3000000000000114</v>
      </c>
      <c r="D67" s="32">
        <v>149.80000000000001</v>
      </c>
      <c r="E67" s="93"/>
      <c r="F67" s="94" t="s">
        <v>106</v>
      </c>
      <c r="G67" s="47" t="s">
        <v>16</v>
      </c>
      <c r="H67" s="43" t="s">
        <v>37</v>
      </c>
      <c r="I67" s="34" t="s">
        <v>8</v>
      </c>
      <c r="J67" s="38"/>
      <c r="K67" s="35"/>
      <c r="L67" s="6"/>
      <c r="M67" s="7"/>
      <c r="N67" s="7"/>
    </row>
    <row r="68" spans="1:14" ht="22.5" customHeight="1" x14ac:dyDescent="0.15">
      <c r="B68" s="31">
        <v>56</v>
      </c>
      <c r="C68" s="32">
        <f t="shared" si="0"/>
        <v>0.19999999999998863</v>
      </c>
      <c r="D68" s="32">
        <v>150</v>
      </c>
      <c r="E68" s="93"/>
      <c r="F68" s="94" t="s">
        <v>106</v>
      </c>
      <c r="G68" s="47" t="s">
        <v>13</v>
      </c>
      <c r="H68" s="43" t="s">
        <v>38</v>
      </c>
      <c r="I68" s="34" t="s">
        <v>354</v>
      </c>
      <c r="J68" s="38" t="s">
        <v>139</v>
      </c>
      <c r="K68" s="35"/>
      <c r="L68" s="6"/>
      <c r="M68" s="7"/>
      <c r="N68" s="7"/>
    </row>
    <row r="69" spans="1:14" ht="22.5" customHeight="1" x14ac:dyDescent="0.15">
      <c r="B69" s="31">
        <v>57</v>
      </c>
      <c r="C69" s="32">
        <f t="shared" si="0"/>
        <v>10.900000000000006</v>
      </c>
      <c r="D69" s="32">
        <v>160.9</v>
      </c>
      <c r="E69" s="93"/>
      <c r="F69" s="94" t="s">
        <v>106</v>
      </c>
      <c r="G69" s="47" t="s">
        <v>22</v>
      </c>
      <c r="H69" s="43" t="s">
        <v>36</v>
      </c>
      <c r="I69" s="34" t="s">
        <v>201</v>
      </c>
      <c r="J69" s="38" t="s">
        <v>167</v>
      </c>
      <c r="K69" s="35"/>
      <c r="L69" s="6"/>
      <c r="M69" s="7"/>
      <c r="N69" s="7"/>
    </row>
    <row r="70" spans="1:14" ht="22.5" customHeight="1" x14ac:dyDescent="0.15">
      <c r="B70" s="31">
        <v>58</v>
      </c>
      <c r="C70" s="32">
        <f t="shared" si="0"/>
        <v>3.5</v>
      </c>
      <c r="D70" s="32">
        <v>164.4</v>
      </c>
      <c r="E70" s="93"/>
      <c r="F70" s="94" t="s">
        <v>106</v>
      </c>
      <c r="G70" s="47" t="s">
        <v>16</v>
      </c>
      <c r="H70" s="43" t="s">
        <v>37</v>
      </c>
      <c r="I70" s="34" t="s">
        <v>168</v>
      </c>
      <c r="J70" s="38" t="s">
        <v>140</v>
      </c>
      <c r="K70" s="35"/>
      <c r="L70" s="6"/>
      <c r="M70" s="7"/>
      <c r="N70" s="7"/>
    </row>
    <row r="71" spans="1:14" ht="22.5" customHeight="1" x14ac:dyDescent="0.15">
      <c r="B71" s="31">
        <v>59</v>
      </c>
      <c r="C71" s="32">
        <f t="shared" si="0"/>
        <v>0.19999999999998863</v>
      </c>
      <c r="D71" s="32">
        <v>164.6</v>
      </c>
      <c r="E71" s="93"/>
      <c r="F71" s="94" t="s">
        <v>106</v>
      </c>
      <c r="G71" s="47" t="s">
        <v>16</v>
      </c>
      <c r="H71" s="43" t="s">
        <v>38</v>
      </c>
      <c r="I71" s="34" t="s">
        <v>94</v>
      </c>
      <c r="J71" s="38" t="s">
        <v>141</v>
      </c>
      <c r="K71" s="35"/>
      <c r="L71" s="6"/>
      <c r="M71" s="7"/>
      <c r="N71" s="7"/>
    </row>
    <row r="72" spans="1:14" ht="22.5" customHeight="1" x14ac:dyDescent="0.15">
      <c r="B72" s="31">
        <v>60</v>
      </c>
      <c r="C72" s="32">
        <f t="shared" si="0"/>
        <v>0.90000000000000568</v>
      </c>
      <c r="D72" s="32">
        <v>165.5</v>
      </c>
      <c r="E72" s="93"/>
      <c r="F72" s="94" t="s">
        <v>106</v>
      </c>
      <c r="G72" s="47" t="s">
        <v>16</v>
      </c>
      <c r="H72" s="43" t="s">
        <v>38</v>
      </c>
      <c r="I72" s="34" t="s">
        <v>113</v>
      </c>
      <c r="J72" s="38" t="s">
        <v>142</v>
      </c>
      <c r="K72" s="35"/>
      <c r="L72" s="6"/>
      <c r="M72" s="7"/>
      <c r="N72" s="7"/>
    </row>
    <row r="73" spans="1:14" ht="22.5" customHeight="1" x14ac:dyDescent="0.15">
      <c r="B73" s="31">
        <v>61</v>
      </c>
      <c r="C73" s="32">
        <f t="shared" si="0"/>
        <v>2.9000000000000057</v>
      </c>
      <c r="D73" s="32">
        <v>168.4</v>
      </c>
      <c r="E73" s="93"/>
      <c r="F73" s="94" t="s">
        <v>106</v>
      </c>
      <c r="G73" s="47" t="s">
        <v>13</v>
      </c>
      <c r="H73" s="43" t="s">
        <v>36</v>
      </c>
      <c r="I73" s="34" t="s">
        <v>113</v>
      </c>
      <c r="J73" s="38" t="s">
        <v>142</v>
      </c>
      <c r="K73" s="35"/>
      <c r="L73" s="6"/>
      <c r="M73" s="7"/>
      <c r="N73" s="7"/>
    </row>
    <row r="74" spans="1:14" ht="22.5" customHeight="1" x14ac:dyDescent="0.15">
      <c r="B74" s="31">
        <v>62</v>
      </c>
      <c r="C74" s="32">
        <f t="shared" si="0"/>
        <v>2.4000000000000057</v>
      </c>
      <c r="D74" s="32">
        <v>170.8</v>
      </c>
      <c r="E74" s="93"/>
      <c r="F74" s="94" t="s">
        <v>106</v>
      </c>
      <c r="G74" s="47" t="s">
        <v>13</v>
      </c>
      <c r="H74" s="43" t="s">
        <v>36</v>
      </c>
      <c r="I74" s="34" t="s">
        <v>93</v>
      </c>
      <c r="J74" s="38" t="s">
        <v>143</v>
      </c>
      <c r="K74" s="35"/>
      <c r="L74" s="6"/>
      <c r="M74" s="7"/>
      <c r="N74" s="7"/>
    </row>
    <row r="75" spans="1:14" ht="22.5" customHeight="1" x14ac:dyDescent="0.15">
      <c r="B75" s="31">
        <v>63</v>
      </c>
      <c r="C75" s="32">
        <f t="shared" si="0"/>
        <v>1.7999999999999829</v>
      </c>
      <c r="D75" s="32">
        <v>172.6</v>
      </c>
      <c r="E75" s="93"/>
      <c r="F75" s="94" t="s">
        <v>106</v>
      </c>
      <c r="G75" s="47" t="s">
        <v>13</v>
      </c>
      <c r="H75" s="43" t="s">
        <v>38</v>
      </c>
      <c r="I75" s="34" t="s">
        <v>114</v>
      </c>
      <c r="J75" s="38" t="s">
        <v>148</v>
      </c>
      <c r="K75" s="35"/>
      <c r="L75" s="6"/>
      <c r="M75" s="7"/>
      <c r="N75" s="7"/>
    </row>
    <row r="76" spans="1:14" ht="45" customHeight="1" x14ac:dyDescent="0.15">
      <c r="A76" s="6"/>
      <c r="B76" s="27">
        <v>64</v>
      </c>
      <c r="C76" s="28">
        <f t="shared" si="0"/>
        <v>3.3000000000000114</v>
      </c>
      <c r="D76" s="28">
        <v>175.9</v>
      </c>
      <c r="E76" s="95"/>
      <c r="F76" s="96" t="s">
        <v>101</v>
      </c>
      <c r="G76" s="48" t="s">
        <v>55</v>
      </c>
      <c r="H76" s="49" t="s">
        <v>219</v>
      </c>
      <c r="I76" s="30" t="s">
        <v>114</v>
      </c>
      <c r="J76" s="40" t="s">
        <v>312</v>
      </c>
      <c r="K76" s="46" t="s">
        <v>242</v>
      </c>
      <c r="M76" s="12"/>
    </row>
    <row r="77" spans="1:14" ht="22.5" customHeight="1" x14ac:dyDescent="0.15">
      <c r="A77" s="6"/>
      <c r="B77" s="31">
        <v>65</v>
      </c>
      <c r="C77" s="32">
        <f t="shared" si="0"/>
        <v>3.2999999999999829</v>
      </c>
      <c r="D77" s="32">
        <v>179.2</v>
      </c>
      <c r="E77" s="93"/>
      <c r="F77" s="94" t="s">
        <v>106</v>
      </c>
      <c r="G77" s="47" t="s">
        <v>16</v>
      </c>
      <c r="H77" s="43" t="s">
        <v>37</v>
      </c>
      <c r="I77" s="34" t="s">
        <v>94</v>
      </c>
      <c r="J77" s="38"/>
      <c r="K77" s="35"/>
    </row>
    <row r="78" spans="1:14" ht="22.5" customHeight="1" x14ac:dyDescent="0.15">
      <c r="A78" s="6"/>
      <c r="B78" s="31">
        <v>66</v>
      </c>
      <c r="C78" s="32">
        <f t="shared" si="0"/>
        <v>1.8000000000000114</v>
      </c>
      <c r="D78" s="32">
        <v>181</v>
      </c>
      <c r="E78" s="93"/>
      <c r="F78" s="94" t="s">
        <v>106</v>
      </c>
      <c r="G78" s="47" t="s">
        <v>16</v>
      </c>
      <c r="H78" s="43" t="s">
        <v>38</v>
      </c>
      <c r="I78" s="34" t="s">
        <v>113</v>
      </c>
      <c r="J78" s="38" t="s">
        <v>144</v>
      </c>
      <c r="K78" s="35"/>
    </row>
    <row r="79" spans="1:14" ht="22.5" customHeight="1" x14ac:dyDescent="0.15">
      <c r="A79" s="6"/>
      <c r="B79" s="31">
        <v>67</v>
      </c>
      <c r="C79" s="32">
        <f>D79-D78</f>
        <v>2.4000000000000057</v>
      </c>
      <c r="D79" s="32">
        <v>183.4</v>
      </c>
      <c r="E79" s="93"/>
      <c r="F79" s="94" t="s">
        <v>106</v>
      </c>
      <c r="G79" s="47" t="s">
        <v>16</v>
      </c>
      <c r="H79" s="43" t="s">
        <v>38</v>
      </c>
      <c r="I79" s="34" t="s">
        <v>113</v>
      </c>
      <c r="J79" s="38" t="s">
        <v>145</v>
      </c>
      <c r="K79" s="35"/>
    </row>
    <row r="80" spans="1:14" ht="22.5" customHeight="1" x14ac:dyDescent="0.15">
      <c r="A80" s="6"/>
      <c r="B80" s="31">
        <v>68</v>
      </c>
      <c r="C80" s="32">
        <f t="shared" si="0"/>
        <v>3</v>
      </c>
      <c r="D80" s="32">
        <v>186.4</v>
      </c>
      <c r="E80" s="93"/>
      <c r="F80" s="94" t="s">
        <v>106</v>
      </c>
      <c r="G80" s="47" t="s">
        <v>13</v>
      </c>
      <c r="H80" s="43" t="s">
        <v>36</v>
      </c>
      <c r="I80" s="34" t="s">
        <v>93</v>
      </c>
      <c r="J80" s="38" t="s">
        <v>147</v>
      </c>
      <c r="K80" s="35"/>
    </row>
    <row r="81" spans="1:14" ht="22.5" customHeight="1" x14ac:dyDescent="0.15">
      <c r="A81" s="6"/>
      <c r="B81" s="31">
        <v>69</v>
      </c>
      <c r="C81" s="32">
        <f t="shared" si="0"/>
        <v>0.90000000000000568</v>
      </c>
      <c r="D81" s="32">
        <v>187.3</v>
      </c>
      <c r="E81" s="93"/>
      <c r="F81" s="94" t="s">
        <v>106</v>
      </c>
      <c r="G81" s="47" t="s">
        <v>13</v>
      </c>
      <c r="H81" s="43" t="s">
        <v>36</v>
      </c>
      <c r="I81" s="34" t="s">
        <v>8</v>
      </c>
      <c r="J81" s="38" t="s">
        <v>146</v>
      </c>
      <c r="K81" s="35"/>
    </row>
    <row r="82" spans="1:14" ht="22.5" customHeight="1" x14ac:dyDescent="0.15">
      <c r="A82" s="6"/>
      <c r="B82" s="31">
        <v>70</v>
      </c>
      <c r="C82" s="32">
        <f t="shared" ref="C82:C145" si="1">D82-D81</f>
        <v>9.9999999999994316E-2</v>
      </c>
      <c r="D82" s="32">
        <v>187.4</v>
      </c>
      <c r="E82" s="93"/>
      <c r="F82" s="94" t="s">
        <v>106</v>
      </c>
      <c r="G82" s="47" t="s">
        <v>13</v>
      </c>
      <c r="H82" s="43" t="s">
        <v>38</v>
      </c>
      <c r="I82" s="34" t="s">
        <v>202</v>
      </c>
      <c r="J82" s="38"/>
      <c r="K82" s="35"/>
    </row>
    <row r="83" spans="1:14" ht="22.5" customHeight="1" x14ac:dyDescent="0.15">
      <c r="A83" s="6"/>
      <c r="B83" s="31">
        <v>71</v>
      </c>
      <c r="C83" s="32">
        <f t="shared" si="1"/>
        <v>3.5999999999999943</v>
      </c>
      <c r="D83" s="32">
        <v>191</v>
      </c>
      <c r="E83" s="93"/>
      <c r="F83" s="94" t="s">
        <v>106</v>
      </c>
      <c r="G83" s="47" t="s">
        <v>22</v>
      </c>
      <c r="H83" s="43" t="s">
        <v>37</v>
      </c>
      <c r="I83" s="34" t="s">
        <v>115</v>
      </c>
      <c r="J83" s="38" t="s">
        <v>149</v>
      </c>
      <c r="K83" s="35"/>
    </row>
    <row r="84" spans="1:14" ht="22.5" customHeight="1" x14ac:dyDescent="0.15">
      <c r="A84" s="6"/>
      <c r="B84" s="31">
        <v>72</v>
      </c>
      <c r="C84" s="32">
        <f t="shared" si="1"/>
        <v>10.800000000000011</v>
      </c>
      <c r="D84" s="32">
        <v>201.8</v>
      </c>
      <c r="E84" s="93"/>
      <c r="F84" s="94" t="s">
        <v>106</v>
      </c>
      <c r="G84" s="47" t="s">
        <v>16</v>
      </c>
      <c r="H84" s="43" t="s">
        <v>37</v>
      </c>
      <c r="I84" s="34" t="s">
        <v>8</v>
      </c>
      <c r="J84" s="38" t="s">
        <v>150</v>
      </c>
      <c r="K84" s="35"/>
    </row>
    <row r="85" spans="1:14" ht="22.5" customHeight="1" x14ac:dyDescent="0.15">
      <c r="A85" s="6"/>
      <c r="B85" s="31">
        <v>73</v>
      </c>
      <c r="C85" s="32">
        <f t="shared" si="1"/>
        <v>0.29999999999998295</v>
      </c>
      <c r="D85" s="32">
        <v>202.1</v>
      </c>
      <c r="E85" s="93"/>
      <c r="F85" s="94" t="s">
        <v>106</v>
      </c>
      <c r="G85" s="47" t="s">
        <v>13</v>
      </c>
      <c r="H85" s="43" t="s">
        <v>38</v>
      </c>
      <c r="I85" s="34" t="s">
        <v>112</v>
      </c>
      <c r="J85" s="38" t="s">
        <v>151</v>
      </c>
      <c r="K85" s="35"/>
    </row>
    <row r="86" spans="1:14" ht="22.5" customHeight="1" x14ac:dyDescent="0.15">
      <c r="A86" s="6"/>
      <c r="B86" s="31">
        <v>74</v>
      </c>
      <c r="C86" s="32">
        <f t="shared" si="1"/>
        <v>1.2000000000000171</v>
      </c>
      <c r="D86" s="32">
        <v>203.3</v>
      </c>
      <c r="E86" s="93"/>
      <c r="F86" s="94" t="s">
        <v>106</v>
      </c>
      <c r="G86" s="42" t="s">
        <v>68</v>
      </c>
      <c r="H86" s="43" t="s">
        <v>42</v>
      </c>
      <c r="I86" s="34" t="s">
        <v>67</v>
      </c>
      <c r="J86" s="38" t="s">
        <v>154</v>
      </c>
      <c r="K86" s="35"/>
    </row>
    <row r="87" spans="1:14" ht="43.5" customHeight="1" x14ac:dyDescent="0.15">
      <c r="A87" s="6"/>
      <c r="B87" s="31">
        <v>75</v>
      </c>
      <c r="C87" s="32">
        <f t="shared" si="1"/>
        <v>3.5</v>
      </c>
      <c r="D87" s="32">
        <v>206.8</v>
      </c>
      <c r="E87" s="93" t="s">
        <v>198</v>
      </c>
      <c r="F87" s="94" t="s">
        <v>95</v>
      </c>
      <c r="G87" s="47" t="s">
        <v>16</v>
      </c>
      <c r="H87" s="43" t="s">
        <v>38</v>
      </c>
      <c r="I87" s="34" t="s">
        <v>111</v>
      </c>
      <c r="J87" s="38" t="s">
        <v>193</v>
      </c>
      <c r="K87" s="35"/>
    </row>
    <row r="88" spans="1:14" ht="22.5" customHeight="1" x14ac:dyDescent="0.15">
      <c r="B88" s="31">
        <v>76</v>
      </c>
      <c r="C88" s="32">
        <f t="shared" si="1"/>
        <v>10.799999999999983</v>
      </c>
      <c r="D88" s="32">
        <v>217.6</v>
      </c>
      <c r="E88" s="93" t="s">
        <v>198</v>
      </c>
      <c r="F88" s="94" t="s">
        <v>69</v>
      </c>
      <c r="G88" s="42" t="s">
        <v>63</v>
      </c>
      <c r="H88" s="43" t="s">
        <v>38</v>
      </c>
      <c r="I88" s="34" t="s">
        <v>66</v>
      </c>
      <c r="J88" s="38" t="s">
        <v>379</v>
      </c>
      <c r="K88" s="35"/>
      <c r="L88" s="6"/>
      <c r="M88" s="7"/>
      <c r="N88" s="7"/>
    </row>
    <row r="89" spans="1:14" ht="22.5" customHeight="1" x14ac:dyDescent="0.15">
      <c r="B89" s="31">
        <v>77</v>
      </c>
      <c r="C89" s="32">
        <f t="shared" si="1"/>
        <v>20</v>
      </c>
      <c r="D89" s="32">
        <v>237.6</v>
      </c>
      <c r="E89" s="93" t="s">
        <v>198</v>
      </c>
      <c r="F89" s="94" t="s">
        <v>70</v>
      </c>
      <c r="G89" s="42" t="s">
        <v>63</v>
      </c>
      <c r="H89" s="43" t="s">
        <v>14</v>
      </c>
      <c r="I89" s="34" t="s">
        <v>66</v>
      </c>
      <c r="J89" s="38" t="s">
        <v>152</v>
      </c>
      <c r="K89" s="35"/>
      <c r="L89" s="6"/>
      <c r="M89" s="7"/>
      <c r="N89" s="7"/>
    </row>
    <row r="90" spans="1:14" ht="82.5" customHeight="1" x14ac:dyDescent="0.15">
      <c r="A90" s="6"/>
      <c r="B90" s="27">
        <v>78</v>
      </c>
      <c r="C90" s="28">
        <f t="shared" si="1"/>
        <v>10.200000000000017</v>
      </c>
      <c r="D90" s="28">
        <v>247.8</v>
      </c>
      <c r="E90" s="95"/>
      <c r="F90" s="96" t="s">
        <v>187</v>
      </c>
      <c r="G90" s="48" t="s">
        <v>9</v>
      </c>
      <c r="H90" s="49" t="s">
        <v>106</v>
      </c>
      <c r="I90" s="30" t="s">
        <v>111</v>
      </c>
      <c r="J90" s="40" t="s">
        <v>188</v>
      </c>
      <c r="K90" s="46" t="s">
        <v>243</v>
      </c>
    </row>
    <row r="91" spans="1:14" ht="22.5" customHeight="1" x14ac:dyDescent="0.15">
      <c r="B91" s="31">
        <v>79</v>
      </c>
      <c r="C91" s="32">
        <f t="shared" si="1"/>
        <v>14</v>
      </c>
      <c r="D91" s="32">
        <v>261.8</v>
      </c>
      <c r="E91" s="93" t="s">
        <v>198</v>
      </c>
      <c r="F91" s="94" t="s">
        <v>71</v>
      </c>
      <c r="G91" s="47" t="s">
        <v>63</v>
      </c>
      <c r="H91" s="43" t="s">
        <v>14</v>
      </c>
      <c r="I91" s="34" t="s">
        <v>64</v>
      </c>
      <c r="J91" s="38" t="s">
        <v>153</v>
      </c>
      <c r="K91" s="35"/>
      <c r="L91" s="6"/>
      <c r="M91" s="7"/>
      <c r="N91" s="7"/>
    </row>
    <row r="92" spans="1:14" ht="22.5" customHeight="1" x14ac:dyDescent="0.15">
      <c r="B92" s="31">
        <v>80</v>
      </c>
      <c r="C92" s="32">
        <f t="shared" si="1"/>
        <v>0.80000000000001137</v>
      </c>
      <c r="D92" s="32">
        <v>262.60000000000002</v>
      </c>
      <c r="E92" s="93" t="s">
        <v>198</v>
      </c>
      <c r="F92" s="94" t="s">
        <v>72</v>
      </c>
      <c r="G92" s="42" t="s">
        <v>63</v>
      </c>
      <c r="H92" s="43" t="s">
        <v>14</v>
      </c>
      <c r="I92" s="34" t="s">
        <v>64</v>
      </c>
      <c r="J92" s="38"/>
      <c r="K92" s="35"/>
      <c r="L92" s="6"/>
      <c r="M92" s="7"/>
      <c r="N92" s="7"/>
    </row>
    <row r="93" spans="1:14" ht="41.25" customHeight="1" x14ac:dyDescent="0.15">
      <c r="B93" s="31">
        <v>81</v>
      </c>
      <c r="C93" s="32">
        <f t="shared" si="1"/>
        <v>0.29999999999995453</v>
      </c>
      <c r="D93" s="32">
        <v>262.89999999999998</v>
      </c>
      <c r="E93" s="93" t="s">
        <v>198</v>
      </c>
      <c r="F93" s="94" t="s">
        <v>73</v>
      </c>
      <c r="G93" s="47" t="s">
        <v>65</v>
      </c>
      <c r="H93" s="43" t="s">
        <v>14</v>
      </c>
      <c r="I93" s="34" t="s">
        <v>64</v>
      </c>
      <c r="J93" s="38" t="s">
        <v>194</v>
      </c>
      <c r="K93" s="35"/>
      <c r="L93" s="6"/>
      <c r="M93" s="7"/>
      <c r="N93" s="7"/>
    </row>
    <row r="94" spans="1:14" ht="60" customHeight="1" x14ac:dyDescent="0.15">
      <c r="B94" s="31">
        <v>82</v>
      </c>
      <c r="C94" s="32">
        <f t="shared" si="1"/>
        <v>0.80000000000001137</v>
      </c>
      <c r="D94" s="32">
        <v>263.7</v>
      </c>
      <c r="E94" s="93" t="s">
        <v>198</v>
      </c>
      <c r="F94" s="94" t="s">
        <v>74</v>
      </c>
      <c r="G94" s="47" t="s">
        <v>63</v>
      </c>
      <c r="H94" s="43" t="s">
        <v>14</v>
      </c>
      <c r="I94" s="34" t="s">
        <v>203</v>
      </c>
      <c r="J94" s="38" t="s">
        <v>332</v>
      </c>
      <c r="K94" s="35"/>
      <c r="L94" s="6"/>
      <c r="M94" s="7"/>
      <c r="N94" s="7"/>
    </row>
    <row r="95" spans="1:14" ht="41.25" customHeight="1" x14ac:dyDescent="0.15">
      <c r="B95" s="31">
        <v>83</v>
      </c>
      <c r="C95" s="32">
        <f t="shared" si="1"/>
        <v>8.1000000000000227</v>
      </c>
      <c r="D95" s="32">
        <v>271.8</v>
      </c>
      <c r="E95" s="93"/>
      <c r="F95" s="94" t="s">
        <v>106</v>
      </c>
      <c r="G95" s="47" t="s">
        <v>9</v>
      </c>
      <c r="H95" s="43" t="s">
        <v>46</v>
      </c>
      <c r="I95" s="34" t="s">
        <v>117</v>
      </c>
      <c r="J95" s="38" t="s">
        <v>192</v>
      </c>
      <c r="K95" s="35"/>
      <c r="L95" s="6"/>
      <c r="M95" s="7"/>
      <c r="N95" s="7"/>
    </row>
    <row r="96" spans="1:14" ht="22.5" customHeight="1" x14ac:dyDescent="0.15">
      <c r="B96" s="31">
        <v>84</v>
      </c>
      <c r="C96" s="32">
        <f t="shared" si="1"/>
        <v>2.3999999999999773</v>
      </c>
      <c r="D96" s="32">
        <v>274.2</v>
      </c>
      <c r="E96" s="93" t="s">
        <v>198</v>
      </c>
      <c r="F96" s="94" t="s">
        <v>75</v>
      </c>
      <c r="G96" s="47" t="s">
        <v>63</v>
      </c>
      <c r="H96" s="43" t="s">
        <v>14</v>
      </c>
      <c r="I96" s="34" t="s">
        <v>205</v>
      </c>
      <c r="J96" s="38" t="s">
        <v>204</v>
      </c>
      <c r="K96" s="35"/>
      <c r="L96" s="6"/>
      <c r="M96" s="7"/>
      <c r="N96" s="7"/>
    </row>
    <row r="97" spans="2:14" ht="22.5" customHeight="1" x14ac:dyDescent="0.15">
      <c r="B97" s="31">
        <v>85</v>
      </c>
      <c r="C97" s="32">
        <f t="shared" si="1"/>
        <v>3.8000000000000114</v>
      </c>
      <c r="D97" s="32">
        <v>278</v>
      </c>
      <c r="E97" s="93" t="s">
        <v>198</v>
      </c>
      <c r="F97" s="94" t="s">
        <v>76</v>
      </c>
      <c r="G97" s="47" t="s">
        <v>22</v>
      </c>
      <c r="H97" s="43" t="s">
        <v>36</v>
      </c>
      <c r="I97" s="34" t="s">
        <v>117</v>
      </c>
      <c r="J97" s="38" t="s">
        <v>231</v>
      </c>
      <c r="K97" s="35"/>
      <c r="L97" s="6"/>
      <c r="M97" s="7"/>
      <c r="N97" s="7"/>
    </row>
    <row r="98" spans="2:14" ht="45" customHeight="1" x14ac:dyDescent="0.15">
      <c r="B98" s="31">
        <v>86</v>
      </c>
      <c r="C98" s="32">
        <f t="shared" si="1"/>
        <v>12.300000000000011</v>
      </c>
      <c r="D98" s="32">
        <v>290.3</v>
      </c>
      <c r="E98" s="93" t="s">
        <v>198</v>
      </c>
      <c r="F98" s="94" t="s">
        <v>211</v>
      </c>
      <c r="G98" s="47" t="s">
        <v>13</v>
      </c>
      <c r="H98" s="43" t="s">
        <v>36</v>
      </c>
      <c r="I98" s="34" t="s">
        <v>8</v>
      </c>
      <c r="J98" s="38" t="s">
        <v>315</v>
      </c>
      <c r="K98" s="35"/>
      <c r="L98" s="6"/>
      <c r="M98" s="7"/>
      <c r="N98" s="7"/>
    </row>
    <row r="99" spans="2:14" ht="45" customHeight="1" x14ac:dyDescent="0.15">
      <c r="B99" s="31">
        <v>87</v>
      </c>
      <c r="C99" s="32">
        <f t="shared" si="1"/>
        <v>9.9999999999965894E-2</v>
      </c>
      <c r="D99" s="32">
        <v>290.39999999999998</v>
      </c>
      <c r="E99" s="93"/>
      <c r="F99" s="94" t="s">
        <v>106</v>
      </c>
      <c r="G99" s="47" t="s">
        <v>16</v>
      </c>
      <c r="H99" s="43" t="s">
        <v>14</v>
      </c>
      <c r="I99" s="34" t="s">
        <v>212</v>
      </c>
      <c r="J99" s="38" t="s">
        <v>245</v>
      </c>
      <c r="K99" s="35"/>
      <c r="L99" s="6"/>
      <c r="M99" s="7"/>
      <c r="N99" s="7"/>
    </row>
    <row r="100" spans="2:14" ht="22.5" customHeight="1" x14ac:dyDescent="0.15">
      <c r="B100" s="31">
        <v>88</v>
      </c>
      <c r="C100" s="32">
        <f t="shared" si="1"/>
        <v>2.2000000000000455</v>
      </c>
      <c r="D100" s="32">
        <v>292.60000000000002</v>
      </c>
      <c r="E100" s="93"/>
      <c r="F100" s="94" t="s">
        <v>106</v>
      </c>
      <c r="G100" s="47" t="s">
        <v>16</v>
      </c>
      <c r="H100" s="34" t="s">
        <v>43</v>
      </c>
      <c r="I100" s="34" t="s">
        <v>8</v>
      </c>
      <c r="J100" s="38" t="s">
        <v>234</v>
      </c>
      <c r="K100" s="35"/>
      <c r="L100" s="6"/>
      <c r="M100" s="7"/>
      <c r="N100" s="7"/>
    </row>
    <row r="101" spans="2:14" ht="22.5" customHeight="1" x14ac:dyDescent="0.15">
      <c r="B101" s="31">
        <v>89</v>
      </c>
      <c r="C101" s="32">
        <f t="shared" si="1"/>
        <v>0.19999999999998863</v>
      </c>
      <c r="D101" s="32">
        <v>292.8</v>
      </c>
      <c r="E101" s="93" t="s">
        <v>198</v>
      </c>
      <c r="F101" s="94" t="s">
        <v>106</v>
      </c>
      <c r="G101" s="47" t="s">
        <v>236</v>
      </c>
      <c r="H101" s="34" t="s">
        <v>235</v>
      </c>
      <c r="I101" s="34" t="s">
        <v>212</v>
      </c>
      <c r="J101" s="38"/>
      <c r="K101" s="35"/>
      <c r="L101" s="6"/>
      <c r="M101" s="7"/>
      <c r="N101" s="7"/>
    </row>
    <row r="102" spans="2:14" ht="82.5" customHeight="1" x14ac:dyDescent="0.15">
      <c r="B102" s="27">
        <v>90</v>
      </c>
      <c r="C102" s="28">
        <f t="shared" si="1"/>
        <v>1.5</v>
      </c>
      <c r="D102" s="28">
        <v>294.3</v>
      </c>
      <c r="E102" s="95"/>
      <c r="F102" s="96" t="s">
        <v>321</v>
      </c>
      <c r="G102" s="48" t="s">
        <v>9</v>
      </c>
      <c r="H102" s="49" t="s">
        <v>106</v>
      </c>
      <c r="I102" s="30" t="s">
        <v>212</v>
      </c>
      <c r="J102" s="40" t="s">
        <v>331</v>
      </c>
      <c r="K102" s="46" t="s">
        <v>325</v>
      </c>
      <c r="L102" s="6"/>
      <c r="M102" s="7"/>
      <c r="N102" s="7"/>
    </row>
    <row r="103" spans="2:14" ht="22.5" customHeight="1" x14ac:dyDescent="0.15">
      <c r="B103" s="31">
        <v>91</v>
      </c>
      <c r="C103" s="32">
        <f t="shared" si="1"/>
        <v>0.89999999999997726</v>
      </c>
      <c r="D103" s="32">
        <v>295.2</v>
      </c>
      <c r="E103" s="93" t="s">
        <v>198</v>
      </c>
      <c r="F103" s="94" t="s">
        <v>213</v>
      </c>
      <c r="G103" s="47" t="s">
        <v>16</v>
      </c>
      <c r="H103" s="43" t="s">
        <v>14</v>
      </c>
      <c r="I103" s="34" t="s">
        <v>8</v>
      </c>
      <c r="J103" s="38" t="s">
        <v>244</v>
      </c>
      <c r="K103" s="35"/>
      <c r="L103" s="6"/>
      <c r="M103" s="7"/>
      <c r="N103" s="7"/>
    </row>
    <row r="104" spans="2:14" ht="22.5" customHeight="1" x14ac:dyDescent="0.15">
      <c r="B104" s="31">
        <v>92</v>
      </c>
      <c r="C104" s="32">
        <f>D104-D103</f>
        <v>1.1000000000000227</v>
      </c>
      <c r="D104" s="32">
        <v>296.3</v>
      </c>
      <c r="E104" s="93"/>
      <c r="F104" s="94" t="s">
        <v>106</v>
      </c>
      <c r="G104" s="47" t="s">
        <v>13</v>
      </c>
      <c r="H104" s="43" t="s">
        <v>36</v>
      </c>
      <c r="I104" s="34" t="s">
        <v>8</v>
      </c>
      <c r="J104" s="38"/>
      <c r="K104" s="35"/>
      <c r="L104" s="6"/>
      <c r="M104" s="7"/>
      <c r="N104" s="7"/>
    </row>
    <row r="105" spans="2:14" ht="22.5" customHeight="1" x14ac:dyDescent="0.15">
      <c r="B105" s="31">
        <v>93</v>
      </c>
      <c r="C105" s="32">
        <f t="shared" si="1"/>
        <v>9.9999999999965894E-2</v>
      </c>
      <c r="D105" s="32">
        <v>296.39999999999998</v>
      </c>
      <c r="E105" s="93" t="s">
        <v>198</v>
      </c>
      <c r="F105" s="94" t="s">
        <v>106</v>
      </c>
      <c r="G105" s="47" t="s">
        <v>16</v>
      </c>
      <c r="H105" s="34" t="s">
        <v>43</v>
      </c>
      <c r="I105" s="34" t="s">
        <v>8</v>
      </c>
      <c r="J105" s="38" t="s">
        <v>246</v>
      </c>
      <c r="K105" s="35"/>
      <c r="L105" s="6"/>
      <c r="M105" s="7"/>
      <c r="N105" s="7"/>
    </row>
    <row r="106" spans="2:14" ht="22.5" customHeight="1" x14ac:dyDescent="0.15">
      <c r="B106" s="31">
        <v>94</v>
      </c>
      <c r="C106" s="32">
        <f t="shared" si="1"/>
        <v>0.10000000000002274</v>
      </c>
      <c r="D106" s="32">
        <v>296.5</v>
      </c>
      <c r="E106" s="93" t="s">
        <v>198</v>
      </c>
      <c r="F106" s="94" t="s">
        <v>247</v>
      </c>
      <c r="G106" s="47" t="s">
        <v>16</v>
      </c>
      <c r="H106" s="43" t="s">
        <v>37</v>
      </c>
      <c r="I106" s="34" t="s">
        <v>8</v>
      </c>
      <c r="J106" s="38" t="s">
        <v>248</v>
      </c>
      <c r="K106" s="35"/>
      <c r="L106" s="6"/>
      <c r="M106" s="7"/>
      <c r="N106" s="7"/>
    </row>
    <row r="107" spans="2:14" ht="22.5" customHeight="1" x14ac:dyDescent="0.15">
      <c r="B107" s="31">
        <v>95</v>
      </c>
      <c r="C107" s="32">
        <f t="shared" si="1"/>
        <v>0.10000000000002274</v>
      </c>
      <c r="D107" s="32">
        <v>296.60000000000002</v>
      </c>
      <c r="E107" s="93"/>
      <c r="F107" s="94" t="s">
        <v>106</v>
      </c>
      <c r="G107" s="47" t="s">
        <v>13</v>
      </c>
      <c r="H107" s="43" t="s">
        <v>38</v>
      </c>
      <c r="I107" s="34" t="s">
        <v>8</v>
      </c>
      <c r="J107" s="38" t="s">
        <v>249</v>
      </c>
      <c r="K107" s="35"/>
      <c r="L107" s="6"/>
      <c r="M107" s="7"/>
      <c r="N107" s="7"/>
    </row>
    <row r="108" spans="2:14" ht="22.5" customHeight="1" x14ac:dyDescent="0.15">
      <c r="B108" s="31">
        <v>96</v>
      </c>
      <c r="C108" s="32">
        <f t="shared" si="1"/>
        <v>5.5</v>
      </c>
      <c r="D108" s="32">
        <v>302.10000000000002</v>
      </c>
      <c r="E108" s="93" t="s">
        <v>198</v>
      </c>
      <c r="F108" s="94" t="s">
        <v>215</v>
      </c>
      <c r="G108" s="47" t="s">
        <v>16</v>
      </c>
      <c r="H108" s="43" t="s">
        <v>214</v>
      </c>
      <c r="I108" s="34" t="s">
        <v>216</v>
      </c>
      <c r="J108" s="38" t="s">
        <v>250</v>
      </c>
      <c r="K108" s="35"/>
      <c r="L108" s="6"/>
      <c r="M108" s="7"/>
      <c r="N108" s="7"/>
    </row>
    <row r="109" spans="2:14" ht="60" customHeight="1" x14ac:dyDescent="0.15">
      <c r="B109" s="31">
        <v>97</v>
      </c>
      <c r="C109" s="32">
        <f t="shared" si="1"/>
        <v>7.8999999999999773</v>
      </c>
      <c r="D109" s="32">
        <v>310</v>
      </c>
      <c r="E109" s="93"/>
      <c r="F109" s="94" t="s">
        <v>106</v>
      </c>
      <c r="G109" s="47" t="s">
        <v>16</v>
      </c>
      <c r="H109" s="43" t="s">
        <v>37</v>
      </c>
      <c r="I109" s="34" t="s">
        <v>217</v>
      </c>
      <c r="J109" s="38" t="s">
        <v>330</v>
      </c>
      <c r="K109" s="35"/>
      <c r="L109" s="6"/>
      <c r="M109" s="7"/>
      <c r="N109" s="7"/>
    </row>
    <row r="110" spans="2:14" ht="22.5" customHeight="1" x14ac:dyDescent="0.15">
      <c r="B110" s="31">
        <v>98</v>
      </c>
      <c r="C110" s="32">
        <f t="shared" si="1"/>
        <v>0.19999999999998863</v>
      </c>
      <c r="D110" s="32">
        <v>310.2</v>
      </c>
      <c r="E110" s="93"/>
      <c r="F110" s="94" t="s">
        <v>106</v>
      </c>
      <c r="G110" s="47" t="s">
        <v>16</v>
      </c>
      <c r="H110" s="43" t="s">
        <v>37</v>
      </c>
      <c r="I110" s="34" t="s">
        <v>217</v>
      </c>
      <c r="J110" s="38" t="s">
        <v>313</v>
      </c>
      <c r="K110" s="35"/>
      <c r="L110" s="6"/>
      <c r="M110" s="7"/>
      <c r="N110" s="7"/>
    </row>
    <row r="111" spans="2:14" ht="45" customHeight="1" x14ac:dyDescent="0.15">
      <c r="B111" s="31">
        <v>99</v>
      </c>
      <c r="C111" s="32">
        <f t="shared" si="1"/>
        <v>0.10000000000002274</v>
      </c>
      <c r="D111" s="32">
        <v>310.3</v>
      </c>
      <c r="E111" s="93"/>
      <c r="F111" s="94" t="s">
        <v>106</v>
      </c>
      <c r="G111" s="47" t="s">
        <v>13</v>
      </c>
      <c r="H111" s="43" t="s">
        <v>36</v>
      </c>
      <c r="I111" s="34" t="s">
        <v>8</v>
      </c>
      <c r="J111" s="38" t="s">
        <v>251</v>
      </c>
      <c r="K111" s="35"/>
      <c r="L111" s="6"/>
      <c r="M111" s="7"/>
      <c r="N111" s="7"/>
    </row>
    <row r="112" spans="2:14" ht="22.5" customHeight="1" x14ac:dyDescent="0.15">
      <c r="B112" s="31">
        <v>100</v>
      </c>
      <c r="C112" s="32">
        <f t="shared" si="1"/>
        <v>9.9999999999965894E-2</v>
      </c>
      <c r="D112" s="32">
        <v>310.39999999999998</v>
      </c>
      <c r="E112" s="93"/>
      <c r="F112" s="94" t="s">
        <v>106</v>
      </c>
      <c r="G112" s="47" t="s">
        <v>22</v>
      </c>
      <c r="H112" s="34" t="s">
        <v>218</v>
      </c>
      <c r="I112" s="34" t="s">
        <v>8</v>
      </c>
      <c r="J112" s="38" t="s">
        <v>252</v>
      </c>
      <c r="K112" s="35"/>
      <c r="L112" s="6"/>
      <c r="M112" s="7"/>
      <c r="N112" s="7"/>
    </row>
    <row r="113" spans="2:14" ht="45" customHeight="1" x14ac:dyDescent="0.15">
      <c r="B113" s="27">
        <v>101</v>
      </c>
      <c r="C113" s="28">
        <f t="shared" si="1"/>
        <v>0.10000000000002274</v>
      </c>
      <c r="D113" s="28">
        <v>310.5</v>
      </c>
      <c r="E113" s="95"/>
      <c r="F113" s="96" t="s">
        <v>346</v>
      </c>
      <c r="G113" s="48" t="s">
        <v>219</v>
      </c>
      <c r="H113" s="49" t="s">
        <v>106</v>
      </c>
      <c r="I113" s="30" t="s">
        <v>8</v>
      </c>
      <c r="J113" s="40" t="s">
        <v>371</v>
      </c>
      <c r="K113" s="46" t="s">
        <v>374</v>
      </c>
      <c r="L113" s="6"/>
      <c r="M113" s="7"/>
      <c r="N113" s="7"/>
    </row>
    <row r="114" spans="2:14" ht="22.5" customHeight="1" x14ac:dyDescent="0.15">
      <c r="B114" s="31">
        <v>102</v>
      </c>
      <c r="C114" s="32">
        <f t="shared" si="1"/>
        <v>0.10000000000002274</v>
      </c>
      <c r="D114" s="32">
        <v>310.60000000000002</v>
      </c>
      <c r="E114" s="93"/>
      <c r="F114" s="94" t="s">
        <v>106</v>
      </c>
      <c r="G114" s="47" t="s">
        <v>13</v>
      </c>
      <c r="H114" s="34" t="s">
        <v>220</v>
      </c>
      <c r="I114" s="34" t="s">
        <v>8</v>
      </c>
      <c r="J114" s="38"/>
      <c r="K114" s="35"/>
      <c r="L114" s="6"/>
      <c r="M114" s="7"/>
      <c r="N114" s="7"/>
    </row>
    <row r="115" spans="2:14" ht="22.5" customHeight="1" x14ac:dyDescent="0.15">
      <c r="B115" s="31">
        <v>103</v>
      </c>
      <c r="C115" s="32">
        <f t="shared" si="1"/>
        <v>9.9999999999965894E-2</v>
      </c>
      <c r="D115" s="32">
        <v>310.7</v>
      </c>
      <c r="E115" s="93"/>
      <c r="F115" s="94" t="s">
        <v>106</v>
      </c>
      <c r="G115" s="47" t="s">
        <v>22</v>
      </c>
      <c r="H115" s="43" t="s">
        <v>37</v>
      </c>
      <c r="I115" s="34" t="s">
        <v>217</v>
      </c>
      <c r="J115" s="38" t="s">
        <v>253</v>
      </c>
      <c r="K115" s="35"/>
      <c r="L115" s="6"/>
      <c r="M115" s="7"/>
      <c r="N115" s="7"/>
    </row>
    <row r="116" spans="2:14" ht="22.5" customHeight="1" x14ac:dyDescent="0.15">
      <c r="B116" s="31">
        <v>104</v>
      </c>
      <c r="C116" s="32">
        <f t="shared" si="1"/>
        <v>0.30000000000001137</v>
      </c>
      <c r="D116" s="32">
        <v>311</v>
      </c>
      <c r="E116" s="93"/>
      <c r="F116" s="94" t="s">
        <v>106</v>
      </c>
      <c r="G116" s="47" t="s">
        <v>16</v>
      </c>
      <c r="H116" s="43" t="s">
        <v>37</v>
      </c>
      <c r="I116" s="34" t="s">
        <v>217</v>
      </c>
      <c r="J116" s="38" t="s">
        <v>254</v>
      </c>
      <c r="K116" s="35"/>
      <c r="L116" s="6"/>
      <c r="M116" s="7"/>
      <c r="N116" s="7"/>
    </row>
    <row r="117" spans="2:14" ht="22.5" customHeight="1" x14ac:dyDescent="0.15">
      <c r="B117" s="31">
        <v>105</v>
      </c>
      <c r="C117" s="32">
        <f t="shared" si="1"/>
        <v>6.8000000000000114</v>
      </c>
      <c r="D117" s="32">
        <v>317.8</v>
      </c>
      <c r="E117" s="93" t="s">
        <v>198</v>
      </c>
      <c r="F117" s="94" t="s">
        <v>221</v>
      </c>
      <c r="G117" s="47" t="s">
        <v>13</v>
      </c>
      <c r="H117" s="43" t="s">
        <v>36</v>
      </c>
      <c r="I117" s="34" t="s">
        <v>222</v>
      </c>
      <c r="J117" s="38" t="s">
        <v>255</v>
      </c>
      <c r="K117" s="35"/>
      <c r="L117" s="6"/>
      <c r="M117" s="7"/>
      <c r="N117" s="7"/>
    </row>
    <row r="118" spans="2:14" ht="22.5" customHeight="1" x14ac:dyDescent="0.15">
      <c r="B118" s="31">
        <v>106</v>
      </c>
      <c r="C118" s="32">
        <f t="shared" si="1"/>
        <v>1.3000000000000114</v>
      </c>
      <c r="D118" s="32">
        <v>319.10000000000002</v>
      </c>
      <c r="E118" s="93"/>
      <c r="F118" s="94" t="s">
        <v>106</v>
      </c>
      <c r="G118" s="47" t="s">
        <v>16</v>
      </c>
      <c r="H118" s="43" t="s">
        <v>38</v>
      </c>
      <c r="I118" s="34" t="s">
        <v>222</v>
      </c>
      <c r="J118" s="38" t="s">
        <v>342</v>
      </c>
      <c r="K118" s="35"/>
      <c r="L118" s="6"/>
      <c r="M118" s="7"/>
      <c r="N118" s="7"/>
    </row>
    <row r="119" spans="2:14" ht="22.5" customHeight="1" x14ac:dyDescent="0.15">
      <c r="B119" s="31">
        <v>107</v>
      </c>
      <c r="C119" s="32">
        <f t="shared" si="1"/>
        <v>6</v>
      </c>
      <c r="D119" s="32">
        <v>325.10000000000002</v>
      </c>
      <c r="E119" s="93"/>
      <c r="F119" s="94" t="s">
        <v>106</v>
      </c>
      <c r="G119" s="47" t="s">
        <v>13</v>
      </c>
      <c r="H119" s="43" t="s">
        <v>38</v>
      </c>
      <c r="I119" s="34" t="s">
        <v>217</v>
      </c>
      <c r="J119" s="38" t="s">
        <v>256</v>
      </c>
      <c r="K119" s="35"/>
      <c r="L119" s="6"/>
      <c r="M119" s="7"/>
      <c r="N119" s="7"/>
    </row>
    <row r="120" spans="2:14" ht="45" customHeight="1" x14ac:dyDescent="0.15">
      <c r="B120" s="31">
        <v>108</v>
      </c>
      <c r="C120" s="32">
        <f t="shared" si="1"/>
        <v>4</v>
      </c>
      <c r="D120" s="32">
        <v>329.1</v>
      </c>
      <c r="E120" s="93" t="s">
        <v>198</v>
      </c>
      <c r="F120" s="94" t="s">
        <v>224</v>
      </c>
      <c r="G120" s="47" t="s">
        <v>22</v>
      </c>
      <c r="H120" s="43" t="s">
        <v>37</v>
      </c>
      <c r="I120" s="34" t="s">
        <v>8</v>
      </c>
      <c r="J120" s="38" t="s">
        <v>349</v>
      </c>
      <c r="K120" s="35"/>
      <c r="L120" s="6"/>
      <c r="M120" s="7"/>
      <c r="N120" s="7"/>
    </row>
    <row r="121" spans="2:14" ht="22.5" customHeight="1" x14ac:dyDescent="0.15">
      <c r="B121" s="31">
        <v>109</v>
      </c>
      <c r="C121" s="32">
        <f t="shared" si="1"/>
        <v>0.59999999999996589</v>
      </c>
      <c r="D121" s="32">
        <v>329.7</v>
      </c>
      <c r="E121" s="93" t="s">
        <v>198</v>
      </c>
      <c r="F121" s="94" t="s">
        <v>223</v>
      </c>
      <c r="G121" s="47" t="s">
        <v>13</v>
      </c>
      <c r="H121" s="43" t="s">
        <v>14</v>
      </c>
      <c r="I121" s="34" t="s">
        <v>8</v>
      </c>
      <c r="J121" s="38" t="s">
        <v>257</v>
      </c>
      <c r="K121" s="35"/>
      <c r="L121" s="6"/>
      <c r="M121" s="7"/>
      <c r="N121" s="7"/>
    </row>
    <row r="122" spans="2:14" ht="22.5" customHeight="1" x14ac:dyDescent="0.15">
      <c r="B122" s="31">
        <v>110</v>
      </c>
      <c r="C122" s="32">
        <f>D122-D121</f>
        <v>1.1999999999999886</v>
      </c>
      <c r="D122" s="32">
        <v>330.9</v>
      </c>
      <c r="E122" s="93" t="s">
        <v>198</v>
      </c>
      <c r="F122" s="94" t="s">
        <v>225</v>
      </c>
      <c r="G122" s="47" t="s">
        <v>16</v>
      </c>
      <c r="H122" s="43" t="s">
        <v>14</v>
      </c>
      <c r="I122" s="34" t="s">
        <v>8</v>
      </c>
      <c r="J122" s="38" t="s">
        <v>163</v>
      </c>
      <c r="K122" s="35"/>
      <c r="L122" s="6"/>
      <c r="M122" s="7"/>
      <c r="N122" s="7"/>
    </row>
    <row r="123" spans="2:14" ht="22.5" customHeight="1" x14ac:dyDescent="0.15">
      <c r="B123" s="31">
        <v>111</v>
      </c>
      <c r="C123" s="32">
        <f t="shared" si="1"/>
        <v>1.5</v>
      </c>
      <c r="D123" s="32">
        <v>332.4</v>
      </c>
      <c r="E123" s="93" t="s">
        <v>198</v>
      </c>
      <c r="F123" s="94" t="s">
        <v>226</v>
      </c>
      <c r="G123" s="47" t="s">
        <v>13</v>
      </c>
      <c r="H123" s="43" t="s">
        <v>14</v>
      </c>
      <c r="I123" s="34" t="s">
        <v>8</v>
      </c>
      <c r="J123" s="38" t="s">
        <v>258</v>
      </c>
      <c r="K123" s="35"/>
      <c r="L123" s="6"/>
      <c r="M123" s="7"/>
      <c r="N123" s="7"/>
    </row>
    <row r="124" spans="2:14" ht="22.5" customHeight="1" x14ac:dyDescent="0.15">
      <c r="B124" s="31">
        <v>112</v>
      </c>
      <c r="C124" s="32">
        <f t="shared" si="1"/>
        <v>1.3000000000000114</v>
      </c>
      <c r="D124" s="32">
        <v>333.7</v>
      </c>
      <c r="E124" s="93" t="s">
        <v>198</v>
      </c>
      <c r="F124" s="94" t="s">
        <v>227</v>
      </c>
      <c r="G124" s="47" t="s">
        <v>13</v>
      </c>
      <c r="H124" s="43" t="s">
        <v>38</v>
      </c>
      <c r="I124" s="34" t="s">
        <v>117</v>
      </c>
      <c r="J124" s="38"/>
      <c r="K124" s="35"/>
      <c r="L124" s="6"/>
      <c r="M124" s="7"/>
      <c r="N124" s="7"/>
    </row>
    <row r="125" spans="2:14" ht="63.75" customHeight="1" x14ac:dyDescent="0.15">
      <c r="B125" s="31">
        <v>113</v>
      </c>
      <c r="C125" s="32">
        <f t="shared" si="1"/>
        <v>2.1999999999999886</v>
      </c>
      <c r="D125" s="32">
        <v>335.9</v>
      </c>
      <c r="E125" s="93" t="s">
        <v>198</v>
      </c>
      <c r="F125" s="94" t="s">
        <v>76</v>
      </c>
      <c r="G125" s="47" t="s">
        <v>16</v>
      </c>
      <c r="H125" s="43" t="s">
        <v>37</v>
      </c>
      <c r="I125" s="34" t="s">
        <v>117</v>
      </c>
      <c r="J125" s="38" t="s">
        <v>314</v>
      </c>
      <c r="K125" s="35"/>
      <c r="L125" s="6"/>
      <c r="M125" s="7"/>
      <c r="N125" s="7"/>
    </row>
    <row r="126" spans="2:14" ht="45" customHeight="1" x14ac:dyDescent="0.15">
      <c r="B126" s="31">
        <v>114</v>
      </c>
      <c r="C126" s="32">
        <f t="shared" si="1"/>
        <v>2.9000000000000341</v>
      </c>
      <c r="D126" s="32">
        <v>338.8</v>
      </c>
      <c r="E126" s="93" t="s">
        <v>198</v>
      </c>
      <c r="F126" s="94" t="s">
        <v>78</v>
      </c>
      <c r="G126" s="47" t="s">
        <v>63</v>
      </c>
      <c r="H126" s="43" t="s">
        <v>38</v>
      </c>
      <c r="I126" s="34" t="s">
        <v>206</v>
      </c>
      <c r="J126" s="38" t="s">
        <v>317</v>
      </c>
      <c r="K126" s="35"/>
      <c r="L126" s="6"/>
      <c r="M126" s="7"/>
      <c r="N126" s="7"/>
    </row>
    <row r="127" spans="2:14" ht="22.5" customHeight="1" x14ac:dyDescent="0.15">
      <c r="B127" s="31">
        <v>115</v>
      </c>
      <c r="C127" s="32">
        <f t="shared" si="1"/>
        <v>5.1999999999999886</v>
      </c>
      <c r="D127" s="32">
        <v>344</v>
      </c>
      <c r="E127" s="93"/>
      <c r="F127" s="94" t="s">
        <v>106</v>
      </c>
      <c r="G127" s="47" t="s">
        <v>63</v>
      </c>
      <c r="H127" s="43" t="s">
        <v>14</v>
      </c>
      <c r="I127" s="34" t="s">
        <v>79</v>
      </c>
      <c r="J127" s="38" t="s">
        <v>157</v>
      </c>
      <c r="K127" s="35"/>
      <c r="L127" s="6"/>
      <c r="M127" s="7"/>
      <c r="N127" s="7"/>
    </row>
    <row r="128" spans="2:14" ht="22.5" customHeight="1" x14ac:dyDescent="0.15">
      <c r="B128" s="31">
        <v>116</v>
      </c>
      <c r="C128" s="32">
        <f t="shared" si="1"/>
        <v>3.1000000000000227</v>
      </c>
      <c r="D128" s="32">
        <v>347.1</v>
      </c>
      <c r="E128" s="93"/>
      <c r="F128" s="94" t="s">
        <v>106</v>
      </c>
      <c r="G128" s="47" t="s">
        <v>65</v>
      </c>
      <c r="H128" s="43" t="s">
        <v>36</v>
      </c>
      <c r="I128" s="34" t="s">
        <v>64</v>
      </c>
      <c r="J128" s="38" t="s">
        <v>157</v>
      </c>
      <c r="K128" s="35"/>
      <c r="L128" s="6"/>
      <c r="M128" s="7"/>
      <c r="N128" s="7"/>
    </row>
    <row r="129" spans="2:14" ht="45" customHeight="1" x14ac:dyDescent="0.15">
      <c r="B129" s="31">
        <v>117</v>
      </c>
      <c r="C129" s="32">
        <f t="shared" si="1"/>
        <v>0.19999999999998863</v>
      </c>
      <c r="D129" s="32">
        <v>347.3</v>
      </c>
      <c r="E129" s="93"/>
      <c r="F129" s="94" t="s">
        <v>106</v>
      </c>
      <c r="G129" s="47" t="s">
        <v>65</v>
      </c>
      <c r="H129" s="43" t="s">
        <v>14</v>
      </c>
      <c r="I129" s="34" t="s">
        <v>80</v>
      </c>
      <c r="J129" s="38" t="s">
        <v>164</v>
      </c>
      <c r="K129" s="35"/>
      <c r="L129" s="6"/>
      <c r="M129" s="7"/>
      <c r="N129" s="7"/>
    </row>
    <row r="130" spans="2:14" ht="22.5" customHeight="1" x14ac:dyDescent="0.15">
      <c r="B130" s="31">
        <v>118</v>
      </c>
      <c r="C130" s="32">
        <f t="shared" si="1"/>
        <v>3.3999999999999773</v>
      </c>
      <c r="D130" s="32">
        <v>350.7</v>
      </c>
      <c r="E130" s="93"/>
      <c r="F130" s="94" t="s">
        <v>106</v>
      </c>
      <c r="G130" s="47" t="s">
        <v>63</v>
      </c>
      <c r="H130" s="43" t="s">
        <v>38</v>
      </c>
      <c r="I130" s="34" t="s">
        <v>207</v>
      </c>
      <c r="J130" s="38" t="s">
        <v>290</v>
      </c>
      <c r="K130" s="35"/>
      <c r="L130" s="6"/>
      <c r="M130" s="7"/>
      <c r="N130" s="7"/>
    </row>
    <row r="131" spans="2:14" ht="22.5" customHeight="1" x14ac:dyDescent="0.15">
      <c r="B131" s="31">
        <v>119</v>
      </c>
      <c r="C131" s="32">
        <f t="shared" si="1"/>
        <v>2</v>
      </c>
      <c r="D131" s="32">
        <v>352.7</v>
      </c>
      <c r="E131" s="93"/>
      <c r="F131" s="94" t="s">
        <v>106</v>
      </c>
      <c r="G131" s="47" t="s">
        <v>68</v>
      </c>
      <c r="H131" s="43" t="s">
        <v>36</v>
      </c>
      <c r="I131" s="34" t="s">
        <v>81</v>
      </c>
      <c r="J131" s="38" t="s">
        <v>158</v>
      </c>
      <c r="K131" s="35"/>
      <c r="L131" s="6"/>
      <c r="M131" s="7"/>
      <c r="N131" s="7"/>
    </row>
    <row r="132" spans="2:14" ht="22.5" customHeight="1" x14ac:dyDescent="0.15">
      <c r="B132" s="31">
        <v>120</v>
      </c>
      <c r="C132" s="32">
        <f t="shared" si="1"/>
        <v>1.6000000000000227</v>
      </c>
      <c r="D132" s="32">
        <v>354.3</v>
      </c>
      <c r="E132" s="93" t="s">
        <v>198</v>
      </c>
      <c r="F132" s="94" t="s">
        <v>82</v>
      </c>
      <c r="G132" s="47" t="s">
        <v>65</v>
      </c>
      <c r="H132" s="43" t="s">
        <v>14</v>
      </c>
      <c r="I132" s="34" t="s">
        <v>83</v>
      </c>
      <c r="J132" s="38" t="s">
        <v>159</v>
      </c>
      <c r="K132" s="35"/>
      <c r="L132" s="6"/>
      <c r="M132" s="7"/>
      <c r="N132" s="7"/>
    </row>
    <row r="133" spans="2:14" ht="22.5" customHeight="1" x14ac:dyDescent="0.15">
      <c r="B133" s="31">
        <v>121</v>
      </c>
      <c r="C133" s="32">
        <f t="shared" si="1"/>
        <v>1.1999999999999886</v>
      </c>
      <c r="D133" s="32">
        <v>355.5</v>
      </c>
      <c r="E133" s="93" t="s">
        <v>198</v>
      </c>
      <c r="F133" s="94" t="s">
        <v>160</v>
      </c>
      <c r="G133" s="47" t="s">
        <v>63</v>
      </c>
      <c r="H133" s="43" t="s">
        <v>37</v>
      </c>
      <c r="I133" s="34" t="s">
        <v>64</v>
      </c>
      <c r="J133" s="38" t="s">
        <v>161</v>
      </c>
      <c r="K133" s="35"/>
      <c r="L133" s="6"/>
      <c r="M133" s="7"/>
      <c r="N133" s="7"/>
    </row>
    <row r="134" spans="2:14" ht="22.5" customHeight="1" x14ac:dyDescent="0.15">
      <c r="B134" s="31">
        <v>122</v>
      </c>
      <c r="C134" s="32">
        <f t="shared" si="1"/>
        <v>2.3999999999999773</v>
      </c>
      <c r="D134" s="32">
        <v>357.9</v>
      </c>
      <c r="E134" s="93" t="s">
        <v>198</v>
      </c>
      <c r="F134" s="94" t="s">
        <v>84</v>
      </c>
      <c r="G134" s="47" t="s">
        <v>65</v>
      </c>
      <c r="H134" s="43" t="s">
        <v>38</v>
      </c>
      <c r="I134" s="34" t="s">
        <v>81</v>
      </c>
      <c r="J134" s="38" t="s">
        <v>162</v>
      </c>
      <c r="K134" s="35"/>
      <c r="L134" s="6"/>
      <c r="M134" s="7"/>
      <c r="N134" s="7"/>
    </row>
    <row r="135" spans="2:14" ht="45" customHeight="1" x14ac:dyDescent="0.15">
      <c r="B135" s="50">
        <v>123</v>
      </c>
      <c r="C135" s="32">
        <f t="shared" si="1"/>
        <v>2.3000000000000114</v>
      </c>
      <c r="D135" s="32">
        <v>360.2</v>
      </c>
      <c r="E135" s="93"/>
      <c r="F135" s="97" t="s">
        <v>106</v>
      </c>
      <c r="G135" s="51" t="s">
        <v>65</v>
      </c>
      <c r="H135" s="43" t="s">
        <v>36</v>
      </c>
      <c r="I135" s="52" t="s">
        <v>80</v>
      </c>
      <c r="J135" s="53" t="s">
        <v>289</v>
      </c>
      <c r="K135" s="54"/>
    </row>
    <row r="136" spans="2:14" ht="22.5" customHeight="1" x14ac:dyDescent="0.15">
      <c r="B136" s="50">
        <v>124</v>
      </c>
      <c r="C136" s="32">
        <f t="shared" si="1"/>
        <v>3.3000000000000114</v>
      </c>
      <c r="D136" s="32">
        <v>363.5</v>
      </c>
      <c r="E136" s="93"/>
      <c r="F136" s="97" t="s">
        <v>106</v>
      </c>
      <c r="G136" s="51" t="s">
        <v>65</v>
      </c>
      <c r="H136" s="43" t="s">
        <v>36</v>
      </c>
      <c r="I136" s="52" t="s">
        <v>87</v>
      </c>
      <c r="J136" s="53" t="s">
        <v>291</v>
      </c>
      <c r="K136" s="54"/>
    </row>
    <row r="137" spans="2:14" ht="22.5" customHeight="1" x14ac:dyDescent="0.15">
      <c r="B137" s="50">
        <v>125</v>
      </c>
      <c r="C137" s="32">
        <f t="shared" si="1"/>
        <v>6.8999999999999773</v>
      </c>
      <c r="D137" s="32">
        <v>370.4</v>
      </c>
      <c r="E137" s="93" t="s">
        <v>198</v>
      </c>
      <c r="F137" s="97" t="s">
        <v>96</v>
      </c>
      <c r="G137" s="51" t="s">
        <v>68</v>
      </c>
      <c r="H137" s="55" t="s">
        <v>284</v>
      </c>
      <c r="I137" s="52" t="s">
        <v>88</v>
      </c>
      <c r="J137" s="53" t="s">
        <v>166</v>
      </c>
      <c r="K137" s="54"/>
    </row>
    <row r="138" spans="2:14" ht="45" customHeight="1" x14ac:dyDescent="0.15">
      <c r="B138" s="50">
        <v>126</v>
      </c>
      <c r="C138" s="32">
        <f t="shared" si="1"/>
        <v>4.8000000000000114</v>
      </c>
      <c r="D138" s="32">
        <v>375.2</v>
      </c>
      <c r="E138" s="93"/>
      <c r="F138" s="97" t="s">
        <v>106</v>
      </c>
      <c r="G138" s="51" t="s">
        <v>65</v>
      </c>
      <c r="H138" s="43" t="s">
        <v>36</v>
      </c>
      <c r="I138" s="52" t="s">
        <v>80</v>
      </c>
      <c r="J138" s="53" t="s">
        <v>347</v>
      </c>
      <c r="K138" s="54"/>
    </row>
    <row r="139" spans="2:14" ht="22.5" customHeight="1" x14ac:dyDescent="0.15">
      <c r="B139" s="50">
        <v>127</v>
      </c>
      <c r="C139" s="32">
        <f t="shared" si="1"/>
        <v>4.1999999999999886</v>
      </c>
      <c r="D139" s="32">
        <v>379.4</v>
      </c>
      <c r="E139" s="93"/>
      <c r="F139" s="97" t="s">
        <v>106</v>
      </c>
      <c r="G139" s="51" t="s">
        <v>13</v>
      </c>
      <c r="H139" s="52" t="s">
        <v>284</v>
      </c>
      <c r="I139" s="52" t="s">
        <v>80</v>
      </c>
      <c r="J139" s="53" t="s">
        <v>172</v>
      </c>
      <c r="K139" s="54"/>
    </row>
    <row r="140" spans="2:14" ht="22.5" customHeight="1" x14ac:dyDescent="0.15">
      <c r="B140" s="50">
        <v>128</v>
      </c>
      <c r="C140" s="32">
        <f t="shared" si="1"/>
        <v>0.10000000000002274</v>
      </c>
      <c r="D140" s="32">
        <v>379.5</v>
      </c>
      <c r="E140" s="93"/>
      <c r="F140" s="97" t="s">
        <v>106</v>
      </c>
      <c r="G140" s="51" t="s">
        <v>170</v>
      </c>
      <c r="H140" s="43" t="s">
        <v>38</v>
      </c>
      <c r="I140" s="52" t="s">
        <v>171</v>
      </c>
      <c r="J140" s="53" t="s">
        <v>169</v>
      </c>
      <c r="K140" s="54"/>
    </row>
    <row r="141" spans="2:14" ht="38.25" customHeight="1" x14ac:dyDescent="0.15">
      <c r="B141" s="50">
        <v>129</v>
      </c>
      <c r="C141" s="32">
        <f t="shared" si="1"/>
        <v>3.3999999999999773</v>
      </c>
      <c r="D141" s="32">
        <v>382.9</v>
      </c>
      <c r="E141" s="93"/>
      <c r="F141" s="97" t="s">
        <v>106</v>
      </c>
      <c r="G141" s="51" t="s">
        <v>10</v>
      </c>
      <c r="H141" s="55" t="s">
        <v>174</v>
      </c>
      <c r="I141" s="52" t="s">
        <v>171</v>
      </c>
      <c r="J141" s="53" t="s">
        <v>173</v>
      </c>
      <c r="K141" s="54"/>
    </row>
    <row r="142" spans="2:14" ht="45" customHeight="1" x14ac:dyDescent="0.15">
      <c r="B142" s="50">
        <v>130</v>
      </c>
      <c r="C142" s="32">
        <f t="shared" si="1"/>
        <v>0.20000000000004547</v>
      </c>
      <c r="D142" s="32">
        <v>383.1</v>
      </c>
      <c r="E142" s="93"/>
      <c r="F142" s="97" t="s">
        <v>106</v>
      </c>
      <c r="G142" s="51" t="s">
        <v>63</v>
      </c>
      <c r="H142" s="43" t="s">
        <v>37</v>
      </c>
      <c r="I142" s="52" t="s">
        <v>175</v>
      </c>
      <c r="J142" s="53" t="s">
        <v>176</v>
      </c>
      <c r="K142" s="54"/>
    </row>
    <row r="143" spans="2:14" ht="22.5" customHeight="1" x14ac:dyDescent="0.15">
      <c r="B143" s="50">
        <v>131</v>
      </c>
      <c r="C143" s="32">
        <f t="shared" si="1"/>
        <v>0.89999999999997726</v>
      </c>
      <c r="D143" s="32">
        <v>384</v>
      </c>
      <c r="E143" s="93"/>
      <c r="F143" s="97" t="s">
        <v>106</v>
      </c>
      <c r="G143" s="51" t="s">
        <v>63</v>
      </c>
      <c r="H143" s="55" t="s">
        <v>229</v>
      </c>
      <c r="I143" s="52" t="s">
        <v>171</v>
      </c>
      <c r="J143" s="53" t="s">
        <v>177</v>
      </c>
      <c r="K143" s="54"/>
    </row>
    <row r="144" spans="2:14" ht="22.5" customHeight="1" x14ac:dyDescent="0.15">
      <c r="B144" s="50">
        <v>132</v>
      </c>
      <c r="C144" s="32">
        <f t="shared" si="1"/>
        <v>0.89999999999997726</v>
      </c>
      <c r="D144" s="32">
        <v>384.9</v>
      </c>
      <c r="E144" s="93"/>
      <c r="F144" s="97" t="s">
        <v>106</v>
      </c>
      <c r="G144" s="51" t="s">
        <v>63</v>
      </c>
      <c r="H144" s="43" t="s">
        <v>37</v>
      </c>
      <c r="I144" s="52" t="s">
        <v>175</v>
      </c>
      <c r="J144" s="53" t="s">
        <v>178</v>
      </c>
      <c r="K144" s="54"/>
    </row>
    <row r="145" spans="2:13" ht="22.5" customHeight="1" x14ac:dyDescent="0.15">
      <c r="B145" s="50">
        <v>133</v>
      </c>
      <c r="C145" s="32">
        <f t="shared" si="1"/>
        <v>0.90000000000003411</v>
      </c>
      <c r="D145" s="32">
        <v>385.8</v>
      </c>
      <c r="E145" s="93"/>
      <c r="F145" s="97" t="s">
        <v>106</v>
      </c>
      <c r="G145" s="51" t="s">
        <v>170</v>
      </c>
      <c r="H145" s="43" t="s">
        <v>38</v>
      </c>
      <c r="I145" s="52" t="s">
        <v>77</v>
      </c>
      <c r="J145" s="53" t="s">
        <v>292</v>
      </c>
      <c r="K145" s="54"/>
    </row>
    <row r="146" spans="2:13" ht="22.5" customHeight="1" x14ac:dyDescent="0.15">
      <c r="B146" s="50">
        <v>134</v>
      </c>
      <c r="C146" s="32">
        <f t="shared" ref="C146:C209" si="2">D146-D145</f>
        <v>1.3999999999999773</v>
      </c>
      <c r="D146" s="32">
        <v>387.2</v>
      </c>
      <c r="E146" s="93"/>
      <c r="F146" s="97" t="s">
        <v>106</v>
      </c>
      <c r="G146" s="51" t="s">
        <v>63</v>
      </c>
      <c r="H146" s="55" t="s">
        <v>179</v>
      </c>
      <c r="I146" s="52" t="s">
        <v>171</v>
      </c>
      <c r="J146" s="53" t="s">
        <v>172</v>
      </c>
      <c r="K146" s="54"/>
    </row>
    <row r="147" spans="2:13" ht="45" customHeight="1" x14ac:dyDescent="0.15">
      <c r="B147" s="50">
        <v>135</v>
      </c>
      <c r="C147" s="32">
        <f t="shared" si="2"/>
        <v>1.9000000000000341</v>
      </c>
      <c r="D147" s="32">
        <v>389.1</v>
      </c>
      <c r="E147" s="93"/>
      <c r="F147" s="97" t="s">
        <v>106</v>
      </c>
      <c r="G147" s="51" t="s">
        <v>65</v>
      </c>
      <c r="H147" s="43" t="s">
        <v>36</v>
      </c>
      <c r="I147" s="52" t="s">
        <v>80</v>
      </c>
      <c r="J147" s="53" t="s">
        <v>318</v>
      </c>
      <c r="K147" s="54"/>
    </row>
    <row r="148" spans="2:13" ht="22.5" customHeight="1" x14ac:dyDescent="0.15">
      <c r="B148" s="50">
        <v>136</v>
      </c>
      <c r="C148" s="32">
        <f t="shared" si="2"/>
        <v>2.0999999999999659</v>
      </c>
      <c r="D148" s="32">
        <v>391.2</v>
      </c>
      <c r="E148" s="93"/>
      <c r="F148" s="97" t="s">
        <v>106</v>
      </c>
      <c r="G148" s="51" t="s">
        <v>13</v>
      </c>
      <c r="H148" s="55" t="s">
        <v>46</v>
      </c>
      <c r="I148" s="52" t="s">
        <v>175</v>
      </c>
      <c r="J148" s="53" t="s">
        <v>180</v>
      </c>
      <c r="K148" s="54"/>
    </row>
    <row r="149" spans="2:13" ht="22.5" customHeight="1" x14ac:dyDescent="0.15">
      <c r="B149" s="50">
        <v>137</v>
      </c>
      <c r="C149" s="32">
        <f>D149-D148</f>
        <v>0.90000000000003411</v>
      </c>
      <c r="D149" s="32">
        <v>392.1</v>
      </c>
      <c r="E149" s="93"/>
      <c r="F149" s="97" t="s">
        <v>106</v>
      </c>
      <c r="G149" s="51" t="s">
        <v>170</v>
      </c>
      <c r="H149" s="43" t="s">
        <v>38</v>
      </c>
      <c r="I149" s="52" t="s">
        <v>208</v>
      </c>
      <c r="J149" s="53" t="s">
        <v>293</v>
      </c>
      <c r="K149" s="54"/>
    </row>
    <row r="150" spans="2:13" ht="45" customHeight="1" x14ac:dyDescent="0.15">
      <c r="B150" s="50">
        <v>138</v>
      </c>
      <c r="C150" s="32">
        <f t="shared" si="2"/>
        <v>2</v>
      </c>
      <c r="D150" s="32">
        <v>394.1</v>
      </c>
      <c r="E150" s="93" t="s">
        <v>198</v>
      </c>
      <c r="F150" s="97" t="s">
        <v>106</v>
      </c>
      <c r="G150" s="51" t="s">
        <v>63</v>
      </c>
      <c r="H150" s="43" t="s">
        <v>37</v>
      </c>
      <c r="I150" s="52" t="s">
        <v>77</v>
      </c>
      <c r="J150" s="53" t="s">
        <v>181</v>
      </c>
      <c r="K150" s="54"/>
      <c r="M150" s="12"/>
    </row>
    <row r="151" spans="2:13" ht="22.5" customHeight="1" x14ac:dyDescent="0.15">
      <c r="B151" s="50">
        <v>139</v>
      </c>
      <c r="C151" s="32">
        <f t="shared" si="2"/>
        <v>8.7999999999999545</v>
      </c>
      <c r="D151" s="32">
        <v>402.9</v>
      </c>
      <c r="E151" s="93"/>
      <c r="F151" s="97" t="s">
        <v>106</v>
      </c>
      <c r="G151" s="51" t="s">
        <v>63</v>
      </c>
      <c r="H151" s="43" t="s">
        <v>38</v>
      </c>
      <c r="I151" s="52" t="s">
        <v>209</v>
      </c>
      <c r="J151" s="53" t="s">
        <v>182</v>
      </c>
      <c r="K151" s="54"/>
    </row>
    <row r="152" spans="2:13" ht="45" customHeight="1" x14ac:dyDescent="0.15">
      <c r="B152" s="50">
        <v>140</v>
      </c>
      <c r="C152" s="32">
        <f t="shared" si="2"/>
        <v>0.60000000000002274</v>
      </c>
      <c r="D152" s="32">
        <v>403.5</v>
      </c>
      <c r="E152" s="93"/>
      <c r="F152" s="97" t="s">
        <v>106</v>
      </c>
      <c r="G152" s="51" t="s">
        <v>63</v>
      </c>
      <c r="H152" s="43" t="s">
        <v>37</v>
      </c>
      <c r="I152" s="52" t="s">
        <v>80</v>
      </c>
      <c r="J152" s="53" t="s">
        <v>183</v>
      </c>
      <c r="K152" s="54"/>
    </row>
    <row r="153" spans="2:13" ht="22.5" customHeight="1" x14ac:dyDescent="0.15">
      <c r="B153" s="50">
        <v>141</v>
      </c>
      <c r="C153" s="32">
        <f t="shared" si="2"/>
        <v>6</v>
      </c>
      <c r="D153" s="32">
        <v>409.5</v>
      </c>
      <c r="E153" s="93"/>
      <c r="F153" s="97" t="s">
        <v>106</v>
      </c>
      <c r="G153" s="51" t="s">
        <v>65</v>
      </c>
      <c r="H153" s="43" t="s">
        <v>38</v>
      </c>
      <c r="I153" s="52" t="s">
        <v>89</v>
      </c>
      <c r="J153" s="53" t="s">
        <v>184</v>
      </c>
      <c r="K153" s="54"/>
    </row>
    <row r="154" spans="2:13" ht="22.5" customHeight="1" x14ac:dyDescent="0.15">
      <c r="B154" s="50">
        <v>142</v>
      </c>
      <c r="C154" s="32">
        <f t="shared" si="2"/>
        <v>1.3999999999999773</v>
      </c>
      <c r="D154" s="32">
        <v>410.9</v>
      </c>
      <c r="E154" s="93" t="s">
        <v>198</v>
      </c>
      <c r="F154" s="97" t="s">
        <v>186</v>
      </c>
      <c r="G154" s="51" t="s">
        <v>63</v>
      </c>
      <c r="H154" s="52" t="s">
        <v>230</v>
      </c>
      <c r="I154" s="52" t="s">
        <v>64</v>
      </c>
      <c r="J154" s="53" t="s">
        <v>185</v>
      </c>
      <c r="K154" s="54"/>
    </row>
    <row r="155" spans="2:13" ht="22.5" customHeight="1" x14ac:dyDescent="0.15">
      <c r="B155" s="50">
        <v>143</v>
      </c>
      <c r="C155" s="32">
        <f t="shared" si="2"/>
        <v>0.40000000000003411</v>
      </c>
      <c r="D155" s="32">
        <v>411.3</v>
      </c>
      <c r="E155" s="93" t="s">
        <v>198</v>
      </c>
      <c r="F155" s="97" t="s">
        <v>186</v>
      </c>
      <c r="G155" s="51" t="s">
        <v>63</v>
      </c>
      <c r="H155" s="43" t="s">
        <v>14</v>
      </c>
      <c r="I155" s="52" t="s">
        <v>77</v>
      </c>
      <c r="J155" s="53"/>
      <c r="K155" s="54"/>
    </row>
    <row r="156" spans="2:13" ht="45" customHeight="1" x14ac:dyDescent="0.15">
      <c r="B156" s="56">
        <v>144</v>
      </c>
      <c r="C156" s="28">
        <f t="shared" si="2"/>
        <v>9.9999999999965894E-2</v>
      </c>
      <c r="D156" s="28">
        <v>411.4</v>
      </c>
      <c r="E156" s="95"/>
      <c r="F156" s="98" t="s">
        <v>266</v>
      </c>
      <c r="G156" s="57"/>
      <c r="H156" s="58"/>
      <c r="I156" s="59"/>
      <c r="J156" s="60" t="s">
        <v>259</v>
      </c>
      <c r="K156" s="61" t="s">
        <v>326</v>
      </c>
    </row>
    <row r="157" spans="2:13" ht="22.5" customHeight="1" x14ac:dyDescent="0.15">
      <c r="B157" s="114">
        <v>145</v>
      </c>
      <c r="C157" s="32">
        <f t="shared" si="2"/>
        <v>0.10000000000002274</v>
      </c>
      <c r="D157" s="32">
        <f>0.4+411.1</f>
        <v>411.5</v>
      </c>
      <c r="E157" s="93" t="s">
        <v>198</v>
      </c>
      <c r="F157" s="97" t="s">
        <v>186</v>
      </c>
      <c r="G157" s="51" t="s">
        <v>13</v>
      </c>
      <c r="H157" s="43" t="s">
        <v>14</v>
      </c>
      <c r="I157" s="52" t="s">
        <v>8</v>
      </c>
      <c r="J157" s="53"/>
      <c r="K157" s="54"/>
    </row>
    <row r="158" spans="2:13" ht="22.5" customHeight="1" x14ac:dyDescent="0.15">
      <c r="B158" s="114">
        <v>146</v>
      </c>
      <c r="C158" s="32">
        <f t="shared" si="2"/>
        <v>0.39999999999997726</v>
      </c>
      <c r="D158" s="32">
        <f>0.4+411.5</f>
        <v>411.9</v>
      </c>
      <c r="E158" s="93" t="s">
        <v>198</v>
      </c>
      <c r="F158" s="97" t="s">
        <v>186</v>
      </c>
      <c r="G158" s="51" t="s">
        <v>13</v>
      </c>
      <c r="H158" s="52" t="s">
        <v>230</v>
      </c>
      <c r="I158" s="52" t="s">
        <v>232</v>
      </c>
      <c r="J158" s="53"/>
      <c r="K158" s="54"/>
    </row>
    <row r="159" spans="2:13" ht="82.5" customHeight="1" x14ac:dyDescent="0.15">
      <c r="B159" s="114">
        <v>147</v>
      </c>
      <c r="C159" s="32">
        <f t="shared" si="2"/>
        <v>1.5</v>
      </c>
      <c r="D159" s="32">
        <f>0.4+413</f>
        <v>413.4</v>
      </c>
      <c r="E159" s="93"/>
      <c r="F159" s="97" t="s">
        <v>106</v>
      </c>
      <c r="G159" s="51" t="s">
        <v>16</v>
      </c>
      <c r="H159" s="43" t="s">
        <v>37</v>
      </c>
      <c r="I159" s="52" t="s">
        <v>175</v>
      </c>
      <c r="J159" s="53" t="s">
        <v>319</v>
      </c>
      <c r="K159" s="54"/>
    </row>
    <row r="160" spans="2:13" ht="22.5" customHeight="1" x14ac:dyDescent="0.15">
      <c r="B160" s="114">
        <v>148</v>
      </c>
      <c r="C160" s="32">
        <f t="shared" si="2"/>
        <v>5.8999999999999773</v>
      </c>
      <c r="D160" s="32">
        <f>0.4+418.9</f>
        <v>419.29999999999995</v>
      </c>
      <c r="E160" s="93"/>
      <c r="F160" s="97" t="s">
        <v>106</v>
      </c>
      <c r="G160" s="51" t="s">
        <v>13</v>
      </c>
      <c r="H160" s="43" t="s">
        <v>38</v>
      </c>
      <c r="I160" s="52" t="s">
        <v>233</v>
      </c>
      <c r="J160" s="53" t="s">
        <v>275</v>
      </c>
      <c r="K160" s="54"/>
    </row>
    <row r="161" spans="2:13" ht="22.5" customHeight="1" x14ac:dyDescent="0.15">
      <c r="B161" s="114">
        <v>149</v>
      </c>
      <c r="C161" s="32">
        <f t="shared" si="2"/>
        <v>0.60000000000002274</v>
      </c>
      <c r="D161" s="32">
        <f>0.4+419.5</f>
        <v>419.9</v>
      </c>
      <c r="E161" s="93"/>
      <c r="F161" s="97" t="s">
        <v>106</v>
      </c>
      <c r="G161" s="51" t="s">
        <v>63</v>
      </c>
      <c r="H161" s="43" t="s">
        <v>36</v>
      </c>
      <c r="I161" s="52" t="s">
        <v>77</v>
      </c>
      <c r="J161" s="53"/>
      <c r="K161" s="54"/>
      <c r="M161" s="12"/>
    </row>
    <row r="162" spans="2:13" ht="22.5" customHeight="1" x14ac:dyDescent="0.15">
      <c r="B162" s="114">
        <v>150</v>
      </c>
      <c r="C162" s="106">
        <f t="shared" si="2"/>
        <v>8.8000000000000114</v>
      </c>
      <c r="D162" s="106">
        <f>0.4+428.3</f>
        <v>428.7</v>
      </c>
      <c r="E162" s="107" t="s">
        <v>198</v>
      </c>
      <c r="F162" s="108" t="s">
        <v>106</v>
      </c>
      <c r="G162" s="109" t="s">
        <v>13</v>
      </c>
      <c r="H162" s="110" t="s">
        <v>38</v>
      </c>
      <c r="I162" s="111" t="s">
        <v>270</v>
      </c>
      <c r="J162" s="112" t="s">
        <v>316</v>
      </c>
      <c r="K162" s="113"/>
      <c r="M162" s="12"/>
    </row>
    <row r="163" spans="2:13" ht="22.5" customHeight="1" x14ac:dyDescent="0.15">
      <c r="B163" s="114">
        <v>151</v>
      </c>
      <c r="C163" s="32">
        <f t="shared" si="2"/>
        <v>2.0999999999999659</v>
      </c>
      <c r="D163" s="32">
        <f>0.4+430.4</f>
        <v>430.79999999999995</v>
      </c>
      <c r="E163" s="93"/>
      <c r="F163" s="97" t="s">
        <v>106</v>
      </c>
      <c r="G163" s="51" t="s">
        <v>280</v>
      </c>
      <c r="H163" s="43" t="s">
        <v>36</v>
      </c>
      <c r="I163" s="52" t="s">
        <v>80</v>
      </c>
      <c r="J163" s="53" t="s">
        <v>276</v>
      </c>
      <c r="K163" s="54"/>
      <c r="M163" s="12"/>
    </row>
    <row r="164" spans="2:13" ht="22.5" customHeight="1" x14ac:dyDescent="0.15">
      <c r="B164" s="114">
        <v>152</v>
      </c>
      <c r="C164" s="32">
        <f t="shared" si="2"/>
        <v>0.80000000000001137</v>
      </c>
      <c r="D164" s="32">
        <f>0.4+431.2</f>
        <v>431.59999999999997</v>
      </c>
      <c r="E164" s="93"/>
      <c r="F164" s="97" t="s">
        <v>106</v>
      </c>
      <c r="G164" s="51" t="s">
        <v>355</v>
      </c>
      <c r="H164" s="55" t="s">
        <v>277</v>
      </c>
      <c r="I164" s="52" t="s">
        <v>80</v>
      </c>
      <c r="J164" s="53"/>
      <c r="K164" s="54"/>
      <c r="M164" s="12"/>
    </row>
    <row r="165" spans="2:13" ht="45" customHeight="1" x14ac:dyDescent="0.15">
      <c r="B165" s="114">
        <v>153</v>
      </c>
      <c r="C165" s="32">
        <f t="shared" si="2"/>
        <v>2.1000000000000227</v>
      </c>
      <c r="D165" s="32">
        <f>0.4+433.3</f>
        <v>433.7</v>
      </c>
      <c r="E165" s="93"/>
      <c r="F165" s="97" t="s">
        <v>106</v>
      </c>
      <c r="G165" s="51" t="s">
        <v>16</v>
      </c>
      <c r="H165" s="43" t="s">
        <v>38</v>
      </c>
      <c r="I165" s="52" t="s">
        <v>77</v>
      </c>
      <c r="J165" s="53" t="s">
        <v>278</v>
      </c>
      <c r="K165" s="54"/>
    </row>
    <row r="166" spans="2:13" ht="22.5" customHeight="1" x14ac:dyDescent="0.15">
      <c r="B166" s="114">
        <v>154</v>
      </c>
      <c r="C166" s="32">
        <f t="shared" si="2"/>
        <v>2</v>
      </c>
      <c r="D166" s="32">
        <f>0.4+435.3</f>
        <v>435.7</v>
      </c>
      <c r="E166" s="93"/>
      <c r="F166" s="97" t="s">
        <v>106</v>
      </c>
      <c r="G166" s="51" t="s">
        <v>13</v>
      </c>
      <c r="H166" s="55" t="s">
        <v>279</v>
      </c>
      <c r="I166" s="52" t="s">
        <v>77</v>
      </c>
      <c r="J166" s="53" t="s">
        <v>172</v>
      </c>
      <c r="K166" s="54"/>
    </row>
    <row r="167" spans="2:13" ht="22.5" customHeight="1" x14ac:dyDescent="0.15">
      <c r="B167" s="114">
        <v>155</v>
      </c>
      <c r="C167" s="32">
        <f t="shared" si="2"/>
        <v>1.3000000000000114</v>
      </c>
      <c r="D167" s="32">
        <f>0.4+436.6</f>
        <v>437</v>
      </c>
      <c r="E167" s="93"/>
      <c r="F167" s="97" t="s">
        <v>106</v>
      </c>
      <c r="G167" s="51" t="s">
        <v>280</v>
      </c>
      <c r="H167" s="43" t="s">
        <v>36</v>
      </c>
      <c r="I167" s="52" t="s">
        <v>80</v>
      </c>
      <c r="J167" s="53" t="s">
        <v>294</v>
      </c>
      <c r="K167" s="54"/>
    </row>
    <row r="168" spans="2:13" ht="22.5" customHeight="1" x14ac:dyDescent="0.15">
      <c r="B168" s="114">
        <v>156</v>
      </c>
      <c r="C168" s="32">
        <f t="shared" si="2"/>
        <v>1</v>
      </c>
      <c r="D168" s="32">
        <f>0.4+437.6</f>
        <v>438</v>
      </c>
      <c r="E168" s="93"/>
      <c r="F168" s="97" t="s">
        <v>106</v>
      </c>
      <c r="G168" s="51" t="s">
        <v>13</v>
      </c>
      <c r="H168" s="55" t="s">
        <v>277</v>
      </c>
      <c r="I168" s="52" t="s">
        <v>77</v>
      </c>
      <c r="J168" s="53" t="s">
        <v>281</v>
      </c>
      <c r="K168" s="54"/>
    </row>
    <row r="169" spans="2:13" ht="22.5" customHeight="1" x14ac:dyDescent="0.15">
      <c r="B169" s="114">
        <v>157</v>
      </c>
      <c r="C169" s="32">
        <f t="shared" si="2"/>
        <v>0.79999999999995453</v>
      </c>
      <c r="D169" s="32">
        <f>0.4+438.4</f>
        <v>438.79999999999995</v>
      </c>
      <c r="E169" s="93"/>
      <c r="F169" s="97" t="s">
        <v>106</v>
      </c>
      <c r="G169" s="51" t="s">
        <v>13</v>
      </c>
      <c r="H169" s="55" t="s">
        <v>46</v>
      </c>
      <c r="I169" s="52" t="s">
        <v>80</v>
      </c>
      <c r="J169" s="53" t="s">
        <v>282</v>
      </c>
      <c r="K169" s="54"/>
      <c r="M169" s="12"/>
    </row>
    <row r="170" spans="2:13" ht="22.5" customHeight="1" x14ac:dyDescent="0.15">
      <c r="B170" s="114">
        <v>158</v>
      </c>
      <c r="C170" s="32">
        <f t="shared" si="2"/>
        <v>0.90000000000003411</v>
      </c>
      <c r="D170" s="32">
        <f>0.4+439.3</f>
        <v>439.7</v>
      </c>
      <c r="E170" s="93"/>
      <c r="F170" s="97" t="s">
        <v>106</v>
      </c>
      <c r="G170" s="51" t="s">
        <v>13</v>
      </c>
      <c r="H170" s="43" t="s">
        <v>38</v>
      </c>
      <c r="I170" s="52" t="s">
        <v>77</v>
      </c>
      <c r="J170" s="53" t="s">
        <v>288</v>
      </c>
      <c r="K170" s="54"/>
    </row>
    <row r="171" spans="2:13" ht="22.5" customHeight="1" x14ac:dyDescent="0.15">
      <c r="B171" s="114">
        <v>159</v>
      </c>
      <c r="C171" s="32">
        <f t="shared" si="2"/>
        <v>0.19999999999998863</v>
      </c>
      <c r="D171" s="32">
        <f>0.4+439.5</f>
        <v>439.9</v>
      </c>
      <c r="E171" s="93"/>
      <c r="F171" s="97" t="s">
        <v>106</v>
      </c>
      <c r="G171" s="51" t="s">
        <v>10</v>
      </c>
      <c r="H171" s="55" t="s">
        <v>174</v>
      </c>
      <c r="I171" s="52" t="s">
        <v>77</v>
      </c>
      <c r="J171" s="53"/>
      <c r="K171" s="54"/>
    </row>
    <row r="172" spans="2:13" ht="22.5" customHeight="1" x14ac:dyDescent="0.15">
      <c r="B172" s="114">
        <v>160</v>
      </c>
      <c r="C172" s="32">
        <f t="shared" si="2"/>
        <v>3.3999999999999773</v>
      </c>
      <c r="D172" s="32">
        <f>0.4+442.9</f>
        <v>443.29999999999995</v>
      </c>
      <c r="E172" s="93"/>
      <c r="F172" s="97" t="s">
        <v>106</v>
      </c>
      <c r="G172" s="51" t="s">
        <v>280</v>
      </c>
      <c r="H172" s="43" t="s">
        <v>36</v>
      </c>
      <c r="I172" s="52" t="s">
        <v>80</v>
      </c>
      <c r="J172" s="53" t="s">
        <v>283</v>
      </c>
      <c r="K172" s="54"/>
    </row>
    <row r="173" spans="2:13" ht="67.5" customHeight="1" x14ac:dyDescent="0.15">
      <c r="B173" s="114">
        <v>161</v>
      </c>
      <c r="C173" s="32">
        <f t="shared" si="2"/>
        <v>0.10000000000002274</v>
      </c>
      <c r="D173" s="32">
        <f>0.4+443</f>
        <v>443.4</v>
      </c>
      <c r="E173" s="93"/>
      <c r="F173" s="97" t="s">
        <v>106</v>
      </c>
      <c r="G173" s="51" t="s">
        <v>22</v>
      </c>
      <c r="H173" s="52" t="s">
        <v>284</v>
      </c>
      <c r="I173" s="52" t="s">
        <v>80</v>
      </c>
      <c r="J173" s="53" t="s">
        <v>348</v>
      </c>
      <c r="K173" s="54"/>
    </row>
    <row r="174" spans="2:13" ht="22.5" customHeight="1" x14ac:dyDescent="0.15">
      <c r="B174" s="114">
        <v>162</v>
      </c>
      <c r="C174" s="32">
        <f t="shared" si="2"/>
        <v>4.1999999999999886</v>
      </c>
      <c r="D174" s="32">
        <f>0.4+447.2</f>
        <v>447.59999999999997</v>
      </c>
      <c r="E174" s="93"/>
      <c r="F174" s="97" t="s">
        <v>106</v>
      </c>
      <c r="G174" s="51" t="s">
        <v>16</v>
      </c>
      <c r="H174" s="43" t="s">
        <v>38</v>
      </c>
      <c r="I174" s="52" t="s">
        <v>286</v>
      </c>
      <c r="J174" s="53" t="s">
        <v>285</v>
      </c>
      <c r="K174" s="54"/>
    </row>
    <row r="175" spans="2:13" ht="22.5" customHeight="1" x14ac:dyDescent="0.15">
      <c r="B175" s="114">
        <v>163</v>
      </c>
      <c r="C175" s="32">
        <f t="shared" si="2"/>
        <v>4.9000000000000341</v>
      </c>
      <c r="D175" s="32">
        <f>0.4+452.1</f>
        <v>452.5</v>
      </c>
      <c r="E175" s="93" t="s">
        <v>198</v>
      </c>
      <c r="F175" s="97" t="s">
        <v>96</v>
      </c>
      <c r="G175" s="51" t="s">
        <v>16</v>
      </c>
      <c r="H175" s="55" t="s">
        <v>165</v>
      </c>
      <c r="I175" s="52" t="s">
        <v>87</v>
      </c>
      <c r="J175" s="53" t="s">
        <v>287</v>
      </c>
      <c r="K175" s="54"/>
    </row>
    <row r="176" spans="2:13" ht="45.75" customHeight="1" x14ac:dyDescent="0.15">
      <c r="B176" s="114">
        <v>164</v>
      </c>
      <c r="C176" s="32">
        <f t="shared" si="2"/>
        <v>6.8999999999999773</v>
      </c>
      <c r="D176" s="32">
        <f>0.4+459</f>
        <v>459.4</v>
      </c>
      <c r="E176" s="93"/>
      <c r="F176" s="97" t="s">
        <v>106</v>
      </c>
      <c r="G176" s="51" t="s">
        <v>16</v>
      </c>
      <c r="H176" s="43" t="s">
        <v>37</v>
      </c>
      <c r="I176" s="52" t="s">
        <v>80</v>
      </c>
      <c r="J176" s="53" t="s">
        <v>289</v>
      </c>
      <c r="K176" s="54"/>
    </row>
    <row r="177" spans="2:14" ht="22.5" customHeight="1" x14ac:dyDescent="0.15">
      <c r="B177" s="114">
        <v>165</v>
      </c>
      <c r="C177" s="32">
        <f>D177-D176</f>
        <v>3.1999999999999886</v>
      </c>
      <c r="D177" s="32">
        <f>0.4+462.2</f>
        <v>462.59999999999997</v>
      </c>
      <c r="E177" s="93"/>
      <c r="F177" s="97" t="s">
        <v>106</v>
      </c>
      <c r="G177" s="51" t="s">
        <v>65</v>
      </c>
      <c r="H177" s="43" t="s">
        <v>38</v>
      </c>
      <c r="I177" s="52" t="s">
        <v>297</v>
      </c>
      <c r="J177" s="53" t="s">
        <v>295</v>
      </c>
      <c r="K177" s="54"/>
    </row>
    <row r="178" spans="2:14" ht="22.5" customHeight="1" x14ac:dyDescent="0.15">
      <c r="B178" s="115">
        <v>166</v>
      </c>
      <c r="C178" s="32">
        <f t="shared" si="2"/>
        <v>2.5</v>
      </c>
      <c r="D178" s="32">
        <f>0.4+464.7</f>
        <v>465.09999999999997</v>
      </c>
      <c r="E178" s="93" t="s">
        <v>198</v>
      </c>
      <c r="F178" s="94" t="s">
        <v>85</v>
      </c>
      <c r="G178" s="42" t="s">
        <v>65</v>
      </c>
      <c r="H178" s="43" t="s">
        <v>36</v>
      </c>
      <c r="I178" s="34" t="s">
        <v>86</v>
      </c>
      <c r="J178" s="38" t="s">
        <v>163</v>
      </c>
      <c r="K178" s="35"/>
    </row>
    <row r="179" spans="2:14" ht="67.5" customHeight="1" x14ac:dyDescent="0.15">
      <c r="B179" s="56">
        <v>167</v>
      </c>
      <c r="C179" s="28">
        <f t="shared" si="2"/>
        <v>0.30000000000001137</v>
      </c>
      <c r="D179" s="62">
        <f>0.4+465</f>
        <v>465.4</v>
      </c>
      <c r="E179" s="95"/>
      <c r="F179" s="99" t="s">
        <v>267</v>
      </c>
      <c r="G179" s="57" t="s">
        <v>55</v>
      </c>
      <c r="H179" s="58" t="s">
        <v>186</v>
      </c>
      <c r="I179" s="59"/>
      <c r="J179" s="60" t="s">
        <v>351</v>
      </c>
      <c r="K179" s="61" t="s">
        <v>327</v>
      </c>
    </row>
    <row r="180" spans="2:14" ht="22.5" customHeight="1" x14ac:dyDescent="0.15">
      <c r="B180" s="115">
        <v>168</v>
      </c>
      <c r="C180" s="32">
        <f t="shared" si="2"/>
        <v>0.30000000000001137</v>
      </c>
      <c r="D180" s="32">
        <f>0.4+465.3</f>
        <v>465.7</v>
      </c>
      <c r="E180" s="93" t="s">
        <v>198</v>
      </c>
      <c r="F180" s="94" t="s">
        <v>85</v>
      </c>
      <c r="G180" s="42" t="s">
        <v>16</v>
      </c>
      <c r="H180" s="43" t="s">
        <v>38</v>
      </c>
      <c r="I180" s="34" t="s">
        <v>297</v>
      </c>
      <c r="J180" s="38"/>
      <c r="K180" s="35"/>
    </row>
    <row r="181" spans="2:14" ht="22.5" customHeight="1" x14ac:dyDescent="0.15">
      <c r="B181" s="115">
        <v>169</v>
      </c>
      <c r="C181" s="32">
        <f t="shared" si="2"/>
        <v>4.8000000000000114</v>
      </c>
      <c r="D181" s="32">
        <f>0.4+470.1</f>
        <v>470.5</v>
      </c>
      <c r="E181" s="93" t="s">
        <v>198</v>
      </c>
      <c r="F181" s="94" t="s">
        <v>84</v>
      </c>
      <c r="G181" s="47" t="s">
        <v>16</v>
      </c>
      <c r="H181" s="43" t="s">
        <v>37</v>
      </c>
      <c r="I181" s="34" t="s">
        <v>8</v>
      </c>
      <c r="J181" s="38" t="s">
        <v>296</v>
      </c>
      <c r="K181" s="35"/>
      <c r="L181" s="6"/>
      <c r="M181" s="7"/>
      <c r="N181" s="7"/>
    </row>
    <row r="182" spans="2:14" ht="22.5" customHeight="1" x14ac:dyDescent="0.15">
      <c r="B182" s="115">
        <v>170</v>
      </c>
      <c r="C182" s="32">
        <f t="shared" si="2"/>
        <v>2.3999999999999773</v>
      </c>
      <c r="D182" s="32">
        <f>0.4+472.5</f>
        <v>472.9</v>
      </c>
      <c r="E182" s="93" t="s">
        <v>198</v>
      </c>
      <c r="F182" s="94" t="s">
        <v>160</v>
      </c>
      <c r="G182" s="47" t="s">
        <v>13</v>
      </c>
      <c r="H182" s="43" t="s">
        <v>38</v>
      </c>
      <c r="I182" s="34" t="s">
        <v>298</v>
      </c>
      <c r="J182" s="38" t="s">
        <v>290</v>
      </c>
      <c r="K182" s="35"/>
      <c r="L182" s="6"/>
      <c r="M182" s="7"/>
      <c r="N182" s="7"/>
    </row>
    <row r="183" spans="2:14" ht="22.5" customHeight="1" x14ac:dyDescent="0.15">
      <c r="B183" s="31">
        <v>171</v>
      </c>
      <c r="C183" s="32">
        <f t="shared" si="2"/>
        <v>1.1000000000000227</v>
      </c>
      <c r="D183" s="32">
        <f>0.4+473.6</f>
        <v>474</v>
      </c>
      <c r="E183" s="93" t="s">
        <v>198</v>
      </c>
      <c r="F183" s="94" t="s">
        <v>82</v>
      </c>
      <c r="G183" s="47" t="s">
        <v>16</v>
      </c>
      <c r="H183" s="43" t="s">
        <v>14</v>
      </c>
      <c r="I183" s="34" t="s">
        <v>299</v>
      </c>
      <c r="J183" s="38" t="s">
        <v>300</v>
      </c>
      <c r="K183" s="35"/>
      <c r="L183" s="6"/>
      <c r="M183" s="7"/>
      <c r="N183" s="7"/>
    </row>
    <row r="184" spans="2:14" ht="22.5" customHeight="1" x14ac:dyDescent="0.15">
      <c r="B184" s="31">
        <v>172</v>
      </c>
      <c r="C184" s="32">
        <f t="shared" si="2"/>
        <v>3.6999999999999886</v>
      </c>
      <c r="D184" s="32">
        <f>0.4+477.3</f>
        <v>477.7</v>
      </c>
      <c r="E184" s="93"/>
      <c r="F184" s="94" t="s">
        <v>106</v>
      </c>
      <c r="G184" s="47" t="s">
        <v>13</v>
      </c>
      <c r="H184" s="43" t="s">
        <v>36</v>
      </c>
      <c r="I184" s="34" t="s">
        <v>175</v>
      </c>
      <c r="J184" s="38" t="s">
        <v>157</v>
      </c>
      <c r="K184" s="35"/>
      <c r="L184" s="6"/>
      <c r="M184" s="7"/>
      <c r="N184" s="7"/>
    </row>
    <row r="185" spans="2:14" ht="22.5" customHeight="1" x14ac:dyDescent="0.15">
      <c r="B185" s="31">
        <v>173</v>
      </c>
      <c r="C185" s="32">
        <f t="shared" si="2"/>
        <v>3.3999999999999773</v>
      </c>
      <c r="D185" s="32">
        <f>0.4+480.7</f>
        <v>481.09999999999997</v>
      </c>
      <c r="E185" s="93"/>
      <c r="F185" s="94" t="s">
        <v>106</v>
      </c>
      <c r="G185" s="47" t="s">
        <v>16</v>
      </c>
      <c r="H185" s="43" t="s">
        <v>14</v>
      </c>
      <c r="I185" s="34" t="s">
        <v>8</v>
      </c>
      <c r="J185" s="38"/>
      <c r="K185" s="35"/>
      <c r="L185" s="6"/>
      <c r="M185" s="7"/>
      <c r="N185" s="7"/>
    </row>
    <row r="186" spans="2:14" ht="22.5" customHeight="1" x14ac:dyDescent="0.15">
      <c r="B186" s="115">
        <v>174</v>
      </c>
      <c r="C186" s="32">
        <f t="shared" si="2"/>
        <v>0.19999999999998863</v>
      </c>
      <c r="D186" s="32">
        <f>0.4+480.9</f>
        <v>481.29999999999995</v>
      </c>
      <c r="E186" s="93"/>
      <c r="F186" s="94" t="s">
        <v>106</v>
      </c>
      <c r="G186" s="47" t="s">
        <v>16</v>
      </c>
      <c r="H186" s="43" t="s">
        <v>38</v>
      </c>
      <c r="I186" s="34" t="s">
        <v>301</v>
      </c>
      <c r="J186" s="38" t="s">
        <v>303</v>
      </c>
      <c r="K186" s="35"/>
      <c r="L186" s="6"/>
      <c r="M186" s="7"/>
      <c r="N186" s="7"/>
    </row>
    <row r="187" spans="2:14" ht="22.5" customHeight="1" x14ac:dyDescent="0.15">
      <c r="B187" s="115">
        <v>175</v>
      </c>
      <c r="C187" s="32">
        <f t="shared" si="2"/>
        <v>3.1000000000000227</v>
      </c>
      <c r="D187" s="32">
        <f>0.4+484</f>
        <v>484.4</v>
      </c>
      <c r="E187" s="93"/>
      <c r="F187" s="94" t="s">
        <v>106</v>
      </c>
      <c r="G187" s="47" t="s">
        <v>13</v>
      </c>
      <c r="H187" s="43" t="s">
        <v>14</v>
      </c>
      <c r="I187" s="34" t="s">
        <v>302</v>
      </c>
      <c r="J187" s="38" t="s">
        <v>304</v>
      </c>
      <c r="K187" s="35"/>
      <c r="L187" s="6"/>
      <c r="M187" s="7"/>
      <c r="N187" s="7"/>
    </row>
    <row r="188" spans="2:14" ht="45" customHeight="1" x14ac:dyDescent="0.15">
      <c r="B188" s="115">
        <v>176</v>
      </c>
      <c r="C188" s="32">
        <f t="shared" si="2"/>
        <v>5.1999999999999886</v>
      </c>
      <c r="D188" s="32">
        <f>0.4+489.2</f>
        <v>489.59999999999997</v>
      </c>
      <c r="E188" s="93" t="s">
        <v>198</v>
      </c>
      <c r="F188" s="94" t="s">
        <v>78</v>
      </c>
      <c r="G188" s="47" t="s">
        <v>13</v>
      </c>
      <c r="H188" s="43" t="s">
        <v>36</v>
      </c>
      <c r="I188" s="34" t="s">
        <v>171</v>
      </c>
      <c r="J188" s="38" t="s">
        <v>305</v>
      </c>
      <c r="K188" s="35"/>
      <c r="L188" s="6"/>
      <c r="M188" s="7"/>
      <c r="N188" s="7"/>
    </row>
    <row r="189" spans="2:14" ht="45" customHeight="1" x14ac:dyDescent="0.15">
      <c r="B189" s="115">
        <v>177</v>
      </c>
      <c r="C189" s="32">
        <f t="shared" si="2"/>
        <v>3</v>
      </c>
      <c r="D189" s="32">
        <f>0.4+492.2</f>
        <v>492.59999999999997</v>
      </c>
      <c r="E189" s="93" t="s">
        <v>198</v>
      </c>
      <c r="F189" s="94" t="s">
        <v>76</v>
      </c>
      <c r="G189" s="47" t="s">
        <v>16</v>
      </c>
      <c r="H189" s="43" t="s">
        <v>38</v>
      </c>
      <c r="I189" s="34" t="s">
        <v>320</v>
      </c>
      <c r="J189" s="38" t="s">
        <v>356</v>
      </c>
      <c r="K189" s="35"/>
      <c r="L189" s="6"/>
      <c r="M189" s="7"/>
      <c r="N189" s="7"/>
    </row>
    <row r="190" spans="2:14" ht="67.5" customHeight="1" x14ac:dyDescent="0.15">
      <c r="B190" s="27">
        <v>178</v>
      </c>
      <c r="C190" s="28">
        <f t="shared" si="2"/>
        <v>2.6999999999999886</v>
      </c>
      <c r="D190" s="28">
        <f>0.4+494.9</f>
        <v>495.29999999999995</v>
      </c>
      <c r="E190" s="95"/>
      <c r="F190" s="96" t="s">
        <v>268</v>
      </c>
      <c r="G190" s="48" t="s">
        <v>9</v>
      </c>
      <c r="H190" s="49" t="s">
        <v>106</v>
      </c>
      <c r="I190" s="30" t="s">
        <v>8</v>
      </c>
      <c r="J190" s="40" t="s">
        <v>323</v>
      </c>
      <c r="K190" s="61" t="s">
        <v>328</v>
      </c>
    </row>
    <row r="191" spans="2:14" ht="22.5" customHeight="1" x14ac:dyDescent="0.15">
      <c r="B191" s="115">
        <v>179</v>
      </c>
      <c r="C191" s="32">
        <f t="shared" si="2"/>
        <v>1</v>
      </c>
      <c r="D191" s="32">
        <f>0.4+495.9</f>
        <v>496.29999999999995</v>
      </c>
      <c r="E191" s="93" t="s">
        <v>198</v>
      </c>
      <c r="F191" s="94" t="s">
        <v>75</v>
      </c>
      <c r="G191" s="47" t="s">
        <v>13</v>
      </c>
      <c r="H191" s="43" t="s">
        <v>14</v>
      </c>
      <c r="I191" s="34" t="s">
        <v>117</v>
      </c>
      <c r="J191" s="38"/>
      <c r="K191" s="35"/>
      <c r="L191" s="6"/>
      <c r="M191" s="7"/>
      <c r="N191" s="7"/>
    </row>
    <row r="192" spans="2:14" ht="63.75" customHeight="1" x14ac:dyDescent="0.15">
      <c r="B192" s="115">
        <v>180</v>
      </c>
      <c r="C192" s="32">
        <f t="shared" si="2"/>
        <v>2.5</v>
      </c>
      <c r="D192" s="32">
        <f>0.4+498.4</f>
        <v>498.79999999999995</v>
      </c>
      <c r="E192" s="93"/>
      <c r="F192" s="94" t="s">
        <v>106</v>
      </c>
      <c r="G192" s="47" t="s">
        <v>22</v>
      </c>
      <c r="H192" s="43" t="s">
        <v>277</v>
      </c>
      <c r="I192" s="34" t="s">
        <v>117</v>
      </c>
      <c r="J192" s="38" t="s">
        <v>333</v>
      </c>
      <c r="K192" s="35"/>
      <c r="L192" s="6"/>
      <c r="M192" s="7"/>
      <c r="N192" s="7"/>
    </row>
    <row r="193" spans="1:14" ht="82.5" customHeight="1" x14ac:dyDescent="0.15">
      <c r="B193" s="115">
        <v>181</v>
      </c>
      <c r="C193" s="32">
        <f t="shared" si="2"/>
        <v>2.8000000000000114</v>
      </c>
      <c r="D193" s="32">
        <f>0.4+501.2</f>
        <v>501.59999999999997</v>
      </c>
      <c r="E193" s="93" t="s">
        <v>198</v>
      </c>
      <c r="F193" s="94" t="s">
        <v>336</v>
      </c>
      <c r="G193" s="47" t="s">
        <v>22</v>
      </c>
      <c r="H193" s="43" t="s">
        <v>36</v>
      </c>
      <c r="I193" s="34" t="s">
        <v>111</v>
      </c>
      <c r="J193" s="38" t="s">
        <v>338</v>
      </c>
      <c r="K193" s="35"/>
      <c r="L193" s="6"/>
      <c r="M193" s="7"/>
      <c r="N193" s="7"/>
    </row>
    <row r="194" spans="1:14" ht="22.5" customHeight="1" x14ac:dyDescent="0.15">
      <c r="B194" s="114">
        <v>182</v>
      </c>
      <c r="C194" s="32">
        <f t="shared" si="2"/>
        <v>1.1999999999999886</v>
      </c>
      <c r="D194" s="32">
        <f>0.4+502.4</f>
        <v>502.79999999999995</v>
      </c>
      <c r="E194" s="93" t="s">
        <v>198</v>
      </c>
      <c r="F194" s="97" t="s">
        <v>378</v>
      </c>
      <c r="G194" s="51" t="s">
        <v>13</v>
      </c>
      <c r="H194" s="55" t="s">
        <v>46</v>
      </c>
      <c r="I194" s="52" t="s">
        <v>357</v>
      </c>
      <c r="J194" s="53" t="s">
        <v>334</v>
      </c>
      <c r="K194" s="54"/>
    </row>
    <row r="195" spans="1:14" ht="22.5" customHeight="1" x14ac:dyDescent="0.15">
      <c r="B195" s="114">
        <v>183</v>
      </c>
      <c r="C195" s="32">
        <f t="shared" si="2"/>
        <v>1.1000000000000227</v>
      </c>
      <c r="D195" s="32">
        <f>0.4+503.5</f>
        <v>503.9</v>
      </c>
      <c r="E195" s="93"/>
      <c r="F195" s="97" t="s">
        <v>106</v>
      </c>
      <c r="G195" s="51" t="s">
        <v>16</v>
      </c>
      <c r="H195" s="33" t="s">
        <v>37</v>
      </c>
      <c r="I195" s="52" t="s">
        <v>8</v>
      </c>
      <c r="J195" s="53"/>
      <c r="K195" s="54"/>
    </row>
    <row r="196" spans="1:14" ht="22.5" customHeight="1" x14ac:dyDescent="0.15">
      <c r="B196" s="114">
        <v>184</v>
      </c>
      <c r="C196" s="32">
        <f t="shared" si="2"/>
        <v>3.3000000000000114</v>
      </c>
      <c r="D196" s="32">
        <f>0.4+506.8</f>
        <v>507.2</v>
      </c>
      <c r="E196" s="93" t="s">
        <v>198</v>
      </c>
      <c r="F196" s="97" t="s">
        <v>260</v>
      </c>
      <c r="G196" s="51" t="s">
        <v>13</v>
      </c>
      <c r="H196" s="43" t="s">
        <v>14</v>
      </c>
      <c r="I196" s="52" t="s">
        <v>359</v>
      </c>
      <c r="J196" s="53" t="s">
        <v>358</v>
      </c>
      <c r="K196" s="54"/>
    </row>
    <row r="197" spans="1:14" ht="22.5" customHeight="1" x14ac:dyDescent="0.15">
      <c r="B197" s="114">
        <v>185</v>
      </c>
      <c r="C197" s="32">
        <f t="shared" si="2"/>
        <v>0.19999999999998863</v>
      </c>
      <c r="D197" s="32">
        <f>0.4+507</f>
        <v>507.4</v>
      </c>
      <c r="E197" s="93" t="s">
        <v>198</v>
      </c>
      <c r="F197" s="97" t="s">
        <v>261</v>
      </c>
      <c r="G197" s="51" t="s">
        <v>16</v>
      </c>
      <c r="H197" s="43" t="s">
        <v>14</v>
      </c>
      <c r="I197" s="52" t="s">
        <v>111</v>
      </c>
      <c r="J197" s="53" t="s">
        <v>306</v>
      </c>
      <c r="K197" s="54"/>
    </row>
    <row r="198" spans="1:14" ht="22.5" customHeight="1" x14ac:dyDescent="0.15">
      <c r="B198" s="114">
        <v>186</v>
      </c>
      <c r="C198" s="32">
        <f t="shared" si="2"/>
        <v>0.19999999999998863</v>
      </c>
      <c r="D198" s="32">
        <f>0.4+507.2</f>
        <v>507.59999999999997</v>
      </c>
      <c r="E198" s="93" t="s">
        <v>198</v>
      </c>
      <c r="F198" s="97" t="s">
        <v>360</v>
      </c>
      <c r="G198" s="51" t="s">
        <v>13</v>
      </c>
      <c r="H198" s="55" t="s">
        <v>46</v>
      </c>
      <c r="I198" s="52" t="s">
        <v>8</v>
      </c>
      <c r="J198" s="53" t="s">
        <v>307</v>
      </c>
      <c r="K198" s="54"/>
    </row>
    <row r="199" spans="1:14" ht="22.5" customHeight="1" x14ac:dyDescent="0.15">
      <c r="B199" s="115">
        <v>187</v>
      </c>
      <c r="C199" s="32">
        <f t="shared" si="2"/>
        <v>1.4000000000000341</v>
      </c>
      <c r="D199" s="32">
        <f>0.4+508.6</f>
        <v>509</v>
      </c>
      <c r="E199" s="93" t="s">
        <v>198</v>
      </c>
      <c r="F199" s="94" t="s">
        <v>71</v>
      </c>
      <c r="G199" s="47" t="s">
        <v>13</v>
      </c>
      <c r="H199" s="43" t="s">
        <v>14</v>
      </c>
      <c r="I199" s="34" t="s">
        <v>274</v>
      </c>
      <c r="J199" s="38"/>
      <c r="K199" s="35"/>
      <c r="L199" s="6"/>
      <c r="M199" s="7"/>
      <c r="N199" s="7"/>
    </row>
    <row r="200" spans="1:14" ht="82.5" customHeight="1" x14ac:dyDescent="0.15">
      <c r="A200" s="6"/>
      <c r="B200" s="27">
        <v>188</v>
      </c>
      <c r="C200" s="28">
        <f t="shared" si="2"/>
        <v>10.5</v>
      </c>
      <c r="D200" s="28">
        <f>0.4+519.1</f>
        <v>519.5</v>
      </c>
      <c r="E200" s="95"/>
      <c r="F200" s="96" t="s">
        <v>269</v>
      </c>
      <c r="G200" s="48" t="s">
        <v>9</v>
      </c>
      <c r="H200" s="49" t="s">
        <v>106</v>
      </c>
      <c r="I200" s="30" t="s">
        <v>111</v>
      </c>
      <c r="J200" s="40" t="s">
        <v>188</v>
      </c>
      <c r="K200" s="46" t="s">
        <v>375</v>
      </c>
    </row>
    <row r="201" spans="1:14" ht="22.5" customHeight="1" x14ac:dyDescent="0.15">
      <c r="B201" s="115">
        <v>189</v>
      </c>
      <c r="C201" s="32">
        <f t="shared" si="2"/>
        <v>13.799999999999955</v>
      </c>
      <c r="D201" s="32">
        <f>0.4+532.9</f>
        <v>533.29999999999995</v>
      </c>
      <c r="E201" s="93" t="s">
        <v>198</v>
      </c>
      <c r="F201" s="94" t="s">
        <v>70</v>
      </c>
      <c r="G201" s="42" t="s">
        <v>13</v>
      </c>
      <c r="H201" s="43" t="s">
        <v>14</v>
      </c>
      <c r="I201" s="34" t="s">
        <v>66</v>
      </c>
      <c r="J201" s="38" t="s">
        <v>344</v>
      </c>
      <c r="K201" s="35"/>
      <c r="L201" s="6"/>
      <c r="M201" s="7"/>
      <c r="N201" s="7"/>
    </row>
    <row r="202" spans="1:14" ht="22.5" customHeight="1" x14ac:dyDescent="0.15">
      <c r="B202" s="115">
        <v>190</v>
      </c>
      <c r="C202" s="32">
        <f t="shared" si="2"/>
        <v>20</v>
      </c>
      <c r="D202" s="32">
        <f>0.4+552.9</f>
        <v>553.29999999999995</v>
      </c>
      <c r="E202" s="93" t="s">
        <v>198</v>
      </c>
      <c r="F202" s="94" t="s">
        <v>69</v>
      </c>
      <c r="G202" s="42" t="s">
        <v>13</v>
      </c>
      <c r="H202" s="43" t="s">
        <v>36</v>
      </c>
      <c r="I202" s="34" t="s">
        <v>66</v>
      </c>
      <c r="J202" s="38" t="s">
        <v>343</v>
      </c>
      <c r="K202" s="35"/>
      <c r="L202" s="6"/>
      <c r="M202" s="7"/>
      <c r="N202" s="7"/>
    </row>
    <row r="203" spans="1:14" ht="90" customHeight="1" x14ac:dyDescent="0.15">
      <c r="A203" s="6"/>
      <c r="B203" s="63">
        <v>191</v>
      </c>
      <c r="C203" s="64">
        <f>D203-D202</f>
        <v>18.600000000000023</v>
      </c>
      <c r="D203" s="64">
        <f>0.4+571.5</f>
        <v>571.9</v>
      </c>
      <c r="E203" s="102"/>
      <c r="F203" s="96" t="s">
        <v>322</v>
      </c>
      <c r="G203" s="48" t="s">
        <v>9</v>
      </c>
      <c r="H203" s="65"/>
      <c r="I203" s="66" t="s">
        <v>111</v>
      </c>
      <c r="J203" s="67" t="s">
        <v>337</v>
      </c>
      <c r="K203" s="68" t="s">
        <v>335</v>
      </c>
    </row>
    <row r="204" spans="1:14" ht="22.5" customHeight="1" x14ac:dyDescent="0.15">
      <c r="B204" s="69">
        <v>192</v>
      </c>
      <c r="C204" s="70">
        <f t="shared" si="2"/>
        <v>3.1000000000000227</v>
      </c>
      <c r="D204" s="70">
        <f>0.4+574.6</f>
        <v>575</v>
      </c>
      <c r="E204" s="103" t="s">
        <v>198</v>
      </c>
      <c r="F204" s="94" t="s">
        <v>262</v>
      </c>
      <c r="G204" s="42" t="s">
        <v>13</v>
      </c>
      <c r="H204" s="33" t="s">
        <v>38</v>
      </c>
      <c r="I204" s="122" t="s">
        <v>361</v>
      </c>
      <c r="J204" s="72" t="s">
        <v>263</v>
      </c>
      <c r="K204" s="73"/>
      <c r="L204" s="6"/>
      <c r="M204" s="7"/>
      <c r="N204" s="7"/>
    </row>
    <row r="205" spans="1:14" ht="22.5" customHeight="1" x14ac:dyDescent="0.15">
      <c r="B205" s="69">
        <v>193</v>
      </c>
      <c r="C205" s="70">
        <f t="shared" si="2"/>
        <v>1.7999999999999545</v>
      </c>
      <c r="D205" s="70">
        <f>0.4+576.4</f>
        <v>576.79999999999995</v>
      </c>
      <c r="E205" s="103" t="s">
        <v>198</v>
      </c>
      <c r="F205" s="94"/>
      <c r="G205" s="47" t="s">
        <v>16</v>
      </c>
      <c r="H205" s="33" t="s">
        <v>37</v>
      </c>
      <c r="I205" s="71" t="s">
        <v>8</v>
      </c>
      <c r="J205" s="72"/>
      <c r="K205" s="73"/>
      <c r="L205" s="6"/>
      <c r="M205" s="7"/>
      <c r="N205" s="7"/>
    </row>
    <row r="206" spans="1:14" ht="22.5" customHeight="1" x14ac:dyDescent="0.15">
      <c r="B206" s="69">
        <v>194</v>
      </c>
      <c r="C206" s="70">
        <f t="shared" si="2"/>
        <v>1.1000000000000227</v>
      </c>
      <c r="D206" s="70">
        <f>0.4+577.5</f>
        <v>577.9</v>
      </c>
      <c r="E206" s="103" t="s">
        <v>198</v>
      </c>
      <c r="F206" s="94" t="s">
        <v>24</v>
      </c>
      <c r="G206" s="42" t="s">
        <v>13</v>
      </c>
      <c r="H206" s="33" t="s">
        <v>43</v>
      </c>
      <c r="I206" s="71" t="s">
        <v>8</v>
      </c>
      <c r="J206" s="72"/>
      <c r="K206" s="73"/>
      <c r="L206" s="6"/>
      <c r="M206" s="7"/>
      <c r="N206" s="7"/>
    </row>
    <row r="207" spans="1:14" ht="22.5" customHeight="1" x14ac:dyDescent="0.15">
      <c r="B207" s="69">
        <v>195</v>
      </c>
      <c r="C207" s="70">
        <f t="shared" si="2"/>
        <v>0.10000000000002274</v>
      </c>
      <c r="D207" s="70">
        <f>0.4+577.6</f>
        <v>578</v>
      </c>
      <c r="E207" s="103"/>
      <c r="F207" s="94"/>
      <c r="G207" s="42" t="s">
        <v>22</v>
      </c>
      <c r="H207" s="33" t="s">
        <v>42</v>
      </c>
      <c r="I207" s="71" t="s">
        <v>8</v>
      </c>
      <c r="J207" s="72" t="s">
        <v>362</v>
      </c>
      <c r="K207" s="73"/>
      <c r="L207" s="6"/>
      <c r="M207" s="7"/>
      <c r="N207" s="7"/>
    </row>
    <row r="208" spans="1:14" ht="22.5" customHeight="1" x14ac:dyDescent="0.15">
      <c r="B208" s="69">
        <v>196</v>
      </c>
      <c r="C208" s="70">
        <f t="shared" si="2"/>
        <v>0.29999999999995453</v>
      </c>
      <c r="D208" s="70">
        <f>0.4+577.9</f>
        <v>578.29999999999995</v>
      </c>
      <c r="E208" s="103" t="s">
        <v>198</v>
      </c>
      <c r="F208" s="94" t="s">
        <v>23</v>
      </c>
      <c r="G208" s="42" t="s">
        <v>22</v>
      </c>
      <c r="H208" s="33" t="s">
        <v>42</v>
      </c>
      <c r="I208" s="71" t="s">
        <v>8</v>
      </c>
      <c r="J208" s="72"/>
      <c r="K208" s="73"/>
      <c r="L208" s="6"/>
      <c r="M208" s="7"/>
      <c r="N208" s="7"/>
    </row>
    <row r="209" spans="2:14" ht="22.5" customHeight="1" x14ac:dyDescent="0.15">
      <c r="B209" s="69">
        <v>197</v>
      </c>
      <c r="C209" s="70">
        <f t="shared" si="2"/>
        <v>1</v>
      </c>
      <c r="D209" s="70">
        <f>0.4+578.9</f>
        <v>579.29999999999995</v>
      </c>
      <c r="E209" s="103"/>
      <c r="F209" s="94"/>
      <c r="G209" s="47" t="s">
        <v>16</v>
      </c>
      <c r="H209" s="33" t="s">
        <v>38</v>
      </c>
      <c r="I209" s="71" t="s">
        <v>8</v>
      </c>
      <c r="J209" s="72"/>
      <c r="K209" s="73"/>
      <c r="L209" s="6"/>
      <c r="M209" s="7"/>
      <c r="N209" s="7"/>
    </row>
    <row r="210" spans="2:14" ht="22.5" customHeight="1" x14ac:dyDescent="0.15">
      <c r="B210" s="69">
        <v>198</v>
      </c>
      <c r="C210" s="70">
        <f t="shared" ref="C210:C223" si="3">D210-D209</f>
        <v>0.10000000000002274</v>
      </c>
      <c r="D210" s="70">
        <f>0.4+579</f>
        <v>579.4</v>
      </c>
      <c r="E210" s="103" t="s">
        <v>198</v>
      </c>
      <c r="F210" s="94" t="s">
        <v>21</v>
      </c>
      <c r="G210" s="47" t="s">
        <v>13</v>
      </c>
      <c r="H210" s="33" t="s">
        <v>38</v>
      </c>
      <c r="I210" s="71" t="s">
        <v>8</v>
      </c>
      <c r="J210" s="72" t="s">
        <v>264</v>
      </c>
      <c r="K210" s="73"/>
      <c r="L210" s="6"/>
      <c r="M210" s="7"/>
      <c r="N210" s="7"/>
    </row>
    <row r="211" spans="2:14" ht="22.5" customHeight="1" x14ac:dyDescent="0.15">
      <c r="B211" s="69">
        <v>199</v>
      </c>
      <c r="C211" s="70">
        <f t="shared" si="3"/>
        <v>2</v>
      </c>
      <c r="D211" s="70">
        <f>0.4+581</f>
        <v>581.4</v>
      </c>
      <c r="E211" s="103"/>
      <c r="F211" s="94"/>
      <c r="G211" s="47" t="s">
        <v>22</v>
      </c>
      <c r="H211" s="33" t="s">
        <v>37</v>
      </c>
      <c r="I211" s="71" t="s">
        <v>8</v>
      </c>
      <c r="J211" s="72" t="s">
        <v>365</v>
      </c>
      <c r="K211" s="73"/>
      <c r="L211" s="6"/>
      <c r="M211" s="7"/>
      <c r="N211" s="7"/>
    </row>
    <row r="212" spans="2:14" ht="22.5" customHeight="1" x14ac:dyDescent="0.15">
      <c r="B212" s="69">
        <v>200</v>
      </c>
      <c r="C212" s="70">
        <f>D212-D211</f>
        <v>0.20000000000004547</v>
      </c>
      <c r="D212" s="70">
        <f>0.4+581.2</f>
        <v>581.6</v>
      </c>
      <c r="E212" s="103"/>
      <c r="F212" s="94"/>
      <c r="G212" s="47" t="s">
        <v>16</v>
      </c>
      <c r="H212" s="33" t="s">
        <v>37</v>
      </c>
      <c r="I212" s="71" t="s">
        <v>8</v>
      </c>
      <c r="J212" s="72"/>
      <c r="K212" s="73"/>
      <c r="L212" s="6"/>
      <c r="M212" s="7"/>
      <c r="N212" s="7"/>
    </row>
    <row r="213" spans="2:14" ht="90" customHeight="1" x14ac:dyDescent="0.15">
      <c r="B213" s="69">
        <v>201</v>
      </c>
      <c r="C213" s="70">
        <f t="shared" si="3"/>
        <v>9.9999999999909051E-2</v>
      </c>
      <c r="D213" s="70">
        <f>0.4+581.3</f>
        <v>581.69999999999993</v>
      </c>
      <c r="E213" s="103" t="s">
        <v>198</v>
      </c>
      <c r="F213" s="94" t="s">
        <v>20</v>
      </c>
      <c r="G213" s="42" t="s">
        <v>13</v>
      </c>
      <c r="H213" s="33" t="s">
        <v>42</v>
      </c>
      <c r="I213" s="71" t="s">
        <v>104</v>
      </c>
      <c r="J213" s="124" t="s">
        <v>364</v>
      </c>
      <c r="K213" s="73"/>
      <c r="L213" s="6"/>
      <c r="M213" s="7"/>
      <c r="N213" s="7"/>
    </row>
    <row r="214" spans="2:14" ht="22.5" customHeight="1" x14ac:dyDescent="0.15">
      <c r="B214" s="69">
        <v>202</v>
      </c>
      <c r="C214" s="70">
        <f t="shared" si="3"/>
        <v>12.400000000000091</v>
      </c>
      <c r="D214" s="70">
        <f>0.4+593.7</f>
        <v>594.1</v>
      </c>
      <c r="E214" s="103" t="s">
        <v>198</v>
      </c>
      <c r="F214" s="94" t="s">
        <v>271</v>
      </c>
      <c r="G214" s="47" t="s">
        <v>13</v>
      </c>
      <c r="H214" s="33" t="s">
        <v>36</v>
      </c>
      <c r="I214" s="71" t="s">
        <v>363</v>
      </c>
      <c r="J214" s="74"/>
      <c r="K214" s="73"/>
      <c r="L214" s="6"/>
      <c r="M214" s="7"/>
      <c r="N214" s="7"/>
    </row>
    <row r="215" spans="2:14" ht="22.5" customHeight="1" x14ac:dyDescent="0.15">
      <c r="B215" s="69">
        <v>203</v>
      </c>
      <c r="C215" s="70">
        <f t="shared" si="3"/>
        <v>0.29999999999995453</v>
      </c>
      <c r="D215" s="70">
        <f>0.4+594</f>
        <v>594.4</v>
      </c>
      <c r="E215" s="103" t="s">
        <v>198</v>
      </c>
      <c r="F215" s="94" t="s">
        <v>272</v>
      </c>
      <c r="G215" s="42" t="s">
        <v>16</v>
      </c>
      <c r="H215" s="33" t="s">
        <v>42</v>
      </c>
      <c r="I215" s="71" t="s">
        <v>8</v>
      </c>
      <c r="J215" s="74"/>
      <c r="K215" s="73"/>
      <c r="L215" s="6"/>
      <c r="M215" s="7"/>
      <c r="N215" s="7"/>
    </row>
    <row r="216" spans="2:14" ht="22.5" customHeight="1" x14ac:dyDescent="0.15">
      <c r="B216" s="69">
        <v>204</v>
      </c>
      <c r="C216" s="70">
        <f t="shared" si="3"/>
        <v>0.60000000000002274</v>
      </c>
      <c r="D216" s="70">
        <f>0.4+594.6</f>
        <v>595</v>
      </c>
      <c r="E216" s="103" t="s">
        <v>198</v>
      </c>
      <c r="F216" s="94" t="s">
        <v>273</v>
      </c>
      <c r="G216" s="42" t="s">
        <v>13</v>
      </c>
      <c r="H216" s="33" t="s">
        <v>42</v>
      </c>
      <c r="I216" s="71" t="s">
        <v>103</v>
      </c>
      <c r="J216" s="74"/>
      <c r="K216" s="73"/>
      <c r="L216" s="6"/>
      <c r="M216" s="7"/>
      <c r="N216" s="7"/>
    </row>
    <row r="217" spans="2:14" ht="22.5" customHeight="1" x14ac:dyDescent="0.15">
      <c r="B217" s="69">
        <v>205</v>
      </c>
      <c r="C217" s="70">
        <f t="shared" si="3"/>
        <v>0.39999999999997726</v>
      </c>
      <c r="D217" s="70">
        <f>0.4+595</f>
        <v>595.4</v>
      </c>
      <c r="E217" s="103" t="s">
        <v>198</v>
      </c>
      <c r="F217" s="94" t="s">
        <v>18</v>
      </c>
      <c r="G217" s="47" t="s">
        <v>16</v>
      </c>
      <c r="H217" s="33" t="s">
        <v>14</v>
      </c>
      <c r="I217" s="71" t="s">
        <v>103</v>
      </c>
      <c r="J217" s="72" t="s">
        <v>366</v>
      </c>
      <c r="K217" s="73"/>
      <c r="L217" s="6"/>
      <c r="M217" s="7"/>
      <c r="N217" s="7"/>
    </row>
    <row r="218" spans="2:14" ht="22.5" customHeight="1" x14ac:dyDescent="0.15">
      <c r="B218" s="69">
        <v>206</v>
      </c>
      <c r="C218" s="70">
        <f t="shared" si="3"/>
        <v>1.2000000000000455</v>
      </c>
      <c r="D218" s="70">
        <f>0.4+596.2</f>
        <v>596.6</v>
      </c>
      <c r="E218" s="103" t="s">
        <v>198</v>
      </c>
      <c r="F218" s="94" t="s">
        <v>17</v>
      </c>
      <c r="G218" s="47" t="s">
        <v>13</v>
      </c>
      <c r="H218" s="33" t="s">
        <v>36</v>
      </c>
      <c r="I218" s="71" t="s">
        <v>8</v>
      </c>
      <c r="J218" s="72"/>
      <c r="K218" s="73"/>
      <c r="L218" s="6"/>
      <c r="M218" s="7"/>
      <c r="N218" s="7"/>
    </row>
    <row r="219" spans="2:14" ht="22.5" customHeight="1" x14ac:dyDescent="0.15">
      <c r="B219" s="69">
        <v>207</v>
      </c>
      <c r="C219" s="70">
        <f t="shared" si="3"/>
        <v>0.69999999999993179</v>
      </c>
      <c r="D219" s="70">
        <f>0.4+596.9</f>
        <v>597.29999999999995</v>
      </c>
      <c r="E219" s="103"/>
      <c r="F219" s="94"/>
      <c r="G219" s="47" t="s">
        <v>16</v>
      </c>
      <c r="H219" s="33" t="s">
        <v>38</v>
      </c>
      <c r="I219" s="71" t="s">
        <v>8</v>
      </c>
      <c r="J219" s="72"/>
      <c r="K219" s="73"/>
      <c r="L219" s="6"/>
      <c r="M219" s="7"/>
      <c r="N219" s="7"/>
    </row>
    <row r="220" spans="2:14" ht="22.5" customHeight="1" x14ac:dyDescent="0.15">
      <c r="B220" s="69">
        <v>208</v>
      </c>
      <c r="C220" s="70">
        <f t="shared" si="3"/>
        <v>0.39999999999997726</v>
      </c>
      <c r="D220" s="70">
        <f>0.4+597.3</f>
        <v>597.69999999999993</v>
      </c>
      <c r="E220" s="103" t="s">
        <v>198</v>
      </c>
      <c r="F220" s="94" t="s">
        <v>15</v>
      </c>
      <c r="G220" s="42" t="s">
        <v>13</v>
      </c>
      <c r="H220" s="33" t="s">
        <v>14</v>
      </c>
      <c r="I220" s="71" t="s">
        <v>102</v>
      </c>
      <c r="J220" s="75"/>
      <c r="K220" s="76"/>
      <c r="L220" s="6"/>
    </row>
    <row r="221" spans="2:14" ht="22.5" customHeight="1" x14ac:dyDescent="0.15">
      <c r="B221" s="69">
        <v>209</v>
      </c>
      <c r="C221" s="70">
        <f t="shared" si="3"/>
        <v>5.6000000000000227</v>
      </c>
      <c r="D221" s="70">
        <f>0.4+602.9</f>
        <v>603.29999999999995</v>
      </c>
      <c r="E221" s="103" t="s">
        <v>198</v>
      </c>
      <c r="F221" s="94" t="s">
        <v>12</v>
      </c>
      <c r="G221" s="47" t="s">
        <v>16</v>
      </c>
      <c r="H221" s="33" t="s">
        <v>42</v>
      </c>
      <c r="I221" s="71" t="s">
        <v>8</v>
      </c>
      <c r="J221" s="72"/>
      <c r="K221" s="73"/>
      <c r="L221" s="6"/>
      <c r="M221" s="7"/>
      <c r="N221" s="7"/>
    </row>
    <row r="222" spans="2:14" ht="41.25" customHeight="1" x14ac:dyDescent="0.15">
      <c r="B222" s="69">
        <v>210</v>
      </c>
      <c r="C222" s="70">
        <f t="shared" si="3"/>
        <v>0.10000000000002274</v>
      </c>
      <c r="D222" s="70">
        <f>0.4+603</f>
        <v>603.4</v>
      </c>
      <c r="E222" s="103"/>
      <c r="F222" s="94"/>
      <c r="G222" s="47" t="s">
        <v>13</v>
      </c>
      <c r="H222" s="33" t="s">
        <v>36</v>
      </c>
      <c r="I222" s="71" t="s">
        <v>8</v>
      </c>
      <c r="J222" s="72" t="s">
        <v>370</v>
      </c>
      <c r="K222" s="73"/>
      <c r="L222" s="6"/>
      <c r="M222" s="7"/>
      <c r="N222" s="7"/>
    </row>
    <row r="223" spans="2:14" ht="90" customHeight="1" thickBot="1" x14ac:dyDescent="0.2">
      <c r="B223" s="77">
        <v>211</v>
      </c>
      <c r="C223" s="78">
        <f t="shared" si="3"/>
        <v>0.39999999999997726</v>
      </c>
      <c r="D223" s="78">
        <f>0.4+603.4</f>
        <v>603.79999999999995</v>
      </c>
      <c r="E223" s="104"/>
      <c r="F223" s="100" t="s">
        <v>265</v>
      </c>
      <c r="G223" s="79" t="s">
        <v>9</v>
      </c>
      <c r="H223" s="80"/>
      <c r="I223" s="81"/>
      <c r="J223" s="82" t="s">
        <v>376</v>
      </c>
      <c r="K223" s="83" t="s">
        <v>329</v>
      </c>
    </row>
    <row r="224" spans="2:14" ht="45" customHeight="1" thickTop="1" x14ac:dyDescent="0.15">
      <c r="B224" s="130" t="s">
        <v>369</v>
      </c>
      <c r="C224" s="130"/>
      <c r="D224" s="130"/>
      <c r="E224" s="130"/>
      <c r="F224" s="130"/>
      <c r="G224" s="130"/>
      <c r="H224" s="130"/>
      <c r="I224" s="130"/>
      <c r="J224" s="130"/>
      <c r="K224" s="130"/>
    </row>
    <row r="225" spans="2:11" ht="45" customHeight="1" x14ac:dyDescent="0.15">
      <c r="B225" s="125" t="s">
        <v>377</v>
      </c>
      <c r="C225" s="125"/>
      <c r="D225" s="125"/>
      <c r="E225" s="125"/>
      <c r="F225" s="125"/>
      <c r="G225" s="125"/>
      <c r="H225" s="125"/>
      <c r="I225" s="125"/>
      <c r="J225" s="125"/>
      <c r="K225" s="125"/>
    </row>
    <row r="226" spans="2:11" ht="22.5" customHeight="1" x14ac:dyDescent="0.15">
      <c r="B226" s="25" t="s">
        <v>197</v>
      </c>
      <c r="C226" s="119"/>
      <c r="D226" s="119"/>
      <c r="E226" s="105"/>
      <c r="F226" s="119"/>
      <c r="G226" s="119"/>
      <c r="H226" s="119"/>
      <c r="I226" s="119"/>
      <c r="J226" s="119"/>
      <c r="K226" s="119"/>
    </row>
    <row r="228" spans="2:11" x14ac:dyDescent="0.15">
      <c r="C228"/>
    </row>
    <row r="231" spans="2:11" x14ac:dyDescent="0.15">
      <c r="J231"/>
    </row>
    <row r="232" spans="2:11" x14ac:dyDescent="0.15">
      <c r="J232"/>
    </row>
    <row r="233" spans="2:11" x14ac:dyDescent="0.15">
      <c r="J233"/>
    </row>
    <row r="239" spans="2:11" x14ac:dyDescent="0.15">
      <c r="C239"/>
    </row>
    <row r="240" spans="2:11" x14ac:dyDescent="0.15">
      <c r="G240"/>
    </row>
  </sheetData>
  <mergeCells count="7">
    <mergeCell ref="B225:K225"/>
    <mergeCell ref="B2:K7"/>
    <mergeCell ref="B10:K10"/>
    <mergeCell ref="C11:D11"/>
    <mergeCell ref="E12:F12"/>
    <mergeCell ref="J12:K12"/>
    <mergeCell ref="B224:K224"/>
  </mergeCells>
  <phoneticPr fontId="1"/>
  <printOptions horizontalCentered="1"/>
  <pageMargins left="0.59055118110236227" right="0.59055118110236227" top="0.78740157480314965" bottom="0.78740157480314965" header="0.31496062992125984" footer="0.31496062992125984"/>
  <pageSetup paperSize="9" scale="70" orientation="landscape" r:id="rId1"/>
  <rowBreaks count="3" manualBreakCount="3">
    <brk id="8" min="1" max="10" man="1"/>
    <brk id="220" min="1" max="10" man="1"/>
    <brk id="225" min="1"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平和橋南詰_交差点･スタートVer</vt:lpstr>
      <vt:lpstr>平和橋南詰_交差点･スタートVer!Print_Area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常川　幸生</dc:creator>
  <cp:lastModifiedBy>海原 一仁</cp:lastModifiedBy>
  <cp:lastPrinted>2020-02-01T14:11:40Z</cp:lastPrinted>
  <dcterms:created xsi:type="dcterms:W3CDTF">2018-12-06T13:26:11Z</dcterms:created>
  <dcterms:modified xsi:type="dcterms:W3CDTF">2020-02-14T14:19:44Z</dcterms:modified>
</cp:coreProperties>
</file>